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'bsheet'!$A$1:$E$98</definedName>
    <definedName name="_xlnm.Print_Area" localSheetId="3">'cashflow'!$A$2:$E$66</definedName>
    <definedName name="_xlnm.Print_Area" localSheetId="2">'equity'!$A$1:$T$44</definedName>
    <definedName name="_xlnm.Print_Area" localSheetId="0">'income'!$A$1:$H$68</definedName>
    <definedName name="_xlnm.Print_Area" localSheetId="4">'notes'!$A$1:$H$402</definedName>
    <definedName name="_xlnm.Print_Titles" localSheetId="4">'notes'!$A:$A,'notes'!$1:$4</definedName>
  </definedNames>
  <calcPr fullCalcOnLoad="1"/>
</workbook>
</file>

<file path=xl/sharedStrings.xml><?xml version="1.0" encoding="utf-8"?>
<sst xmlns="http://schemas.openxmlformats.org/spreadsheetml/2006/main" count="543" uniqueCount="446">
  <si>
    <t>Group's Segmental Results thereof amounting to RM88.262 million. The directors are of the view that the results are reflective of the current</t>
  </si>
  <si>
    <t>Included in other investing results are :-</t>
  </si>
  <si>
    <t>Included in share of results of associates and jointly controlled entity are :-</t>
  </si>
  <si>
    <t>Provision for impairment loss on a jointly controlled entity</t>
  </si>
  <si>
    <t>Provision for impairment loss on an unquoted associated company</t>
  </si>
  <si>
    <t>appreciation and that could be sold separately to investment properties. Significant owner-occupied property including property held for</t>
  </si>
  <si>
    <t>future use as owner-occupied property and subsequent use as owner-occupied property which are identifiable are classified as properties</t>
  </si>
  <si>
    <t>within the property, plant and equipment.</t>
  </si>
  <si>
    <t xml:space="preserve">     The Proposed Acquisitions are subject to the satisfactory completion of due diligence review and will be funded through bank borrowings</t>
  </si>
  <si>
    <t xml:space="preserve">      and/or internally generated funds.</t>
  </si>
  <si>
    <t xml:space="preserve">          (b) The Company and UM Land have entered into a Proposed Share Acquisition agreement with Acegoal Limited to purchase its</t>
  </si>
  <si>
    <t xml:space="preserve">               75,000 ordinary shares of RM1.00 each, representing 30% equity interest in Alpine Return Sdn Bhd for RM75,000 on equal</t>
  </si>
  <si>
    <t xml:space="preserve">               proportion basis.</t>
  </si>
  <si>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</si>
  <si>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</si>
  <si>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</si>
  <si>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</si>
  <si>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</si>
  <si>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</si>
  <si>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Finance costs</t>
  </si>
  <si>
    <t>Taxation</t>
  </si>
  <si>
    <t>Property, Plant and Equipment</t>
  </si>
  <si>
    <t>Current Assets</t>
  </si>
  <si>
    <t>Current Liabilities</t>
  </si>
  <si>
    <t>Share Capital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</si>
  <si>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</si>
  <si>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</si>
  <si>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</si>
  <si>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</si>
  <si>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</si>
  <si>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</si>
  <si>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</si>
  <si>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</si>
  <si>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</si>
  <si>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</si>
  <si>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</si>
  <si>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</si>
  <si>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</si>
  <si>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</si>
  <si>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</si>
  <si>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</si>
  <si>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</si>
  <si>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</si>
  <si>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</si>
  <si>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</si>
  <si>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</si>
  <si>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</si>
  <si>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Subsequent Events</t>
  </si>
  <si>
    <t>Changes in the Composition of the Group</t>
  </si>
  <si>
    <t>Changes in contingent liabilities and contingent assets</t>
  </si>
  <si>
    <t>Review of Performance</t>
  </si>
  <si>
    <t>Profit Forecast/Profit Guarantee</t>
  </si>
  <si>
    <t>Taxation comprises the following :-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</si>
  <si>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</si>
  <si>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</si>
  <si>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</si>
  <si>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</si>
  <si>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</si>
  <si>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</si>
  <si>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</si>
  <si>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</si>
  <si>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</si>
  <si>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</si>
  <si>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</si>
  <si>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</si>
  <si>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</si>
  <si>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</si>
  <si>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</si>
  <si>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</si>
  <si>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</si>
  <si>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</si>
  <si>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</si>
  <si>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</si>
  <si>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</si>
  <si>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</si>
  <si>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</si>
  <si>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Basis of Preparation</t>
  </si>
  <si>
    <t>by independent professional valuers less depreciation.</t>
  </si>
  <si>
    <t>All borrowings are denominated in Ringgit Malaysia.</t>
  </si>
  <si>
    <t>As at</t>
  </si>
  <si>
    <t>Land held for development</t>
  </si>
  <si>
    <t>Long Term Borrowings</t>
  </si>
  <si>
    <t>Deferred taxation</t>
  </si>
  <si>
    <t>Premium</t>
  </si>
  <si>
    <t>Distributable</t>
  </si>
  <si>
    <t>Exchange</t>
  </si>
  <si>
    <t>not qualified.</t>
  </si>
  <si>
    <t>Business segments</t>
  </si>
  <si>
    <t>Segment results</t>
  </si>
  <si>
    <t>Unallocated expenses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</si>
  <si>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</si>
  <si>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</si>
  <si>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</si>
  <si>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</si>
  <si>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</si>
  <si>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</si>
  <si>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</si>
  <si>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</si>
  <si>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</si>
  <si>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>Valuation of property, plant and equipment</t>
  </si>
  <si>
    <t>The valuation of land and buildings have been brought forward, without amendment from the most recent annual</t>
  </si>
  <si>
    <t>Minority Interests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</si>
  <si>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</si>
  <si>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</si>
  <si>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</si>
  <si>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</si>
  <si>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</si>
  <si>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</si>
  <si>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</si>
  <si>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</si>
  <si>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</si>
  <si>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</si>
  <si>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</si>
  <si>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</si>
  <si>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</si>
  <si>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</si>
  <si>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</si>
  <si>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</si>
  <si>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</si>
  <si>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</si>
  <si>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</si>
  <si>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</si>
  <si>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</si>
  <si>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</si>
  <si>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</si>
  <si>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</si>
  <si>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</si>
  <si>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</si>
  <si>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</si>
  <si>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</si>
  <si>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</si>
  <si>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</si>
  <si>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</si>
  <si>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</si>
  <si>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</si>
  <si>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</si>
  <si>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</si>
  <si>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Material Changes in the Quarterly Results as Compared with the Immediate Preceding Quarter</t>
  </si>
  <si>
    <t>Secretaries</t>
  </si>
  <si>
    <t>ADDITIONAL INFORMATION AS REQUIRED BY APPENDIX 9B OF THE BURSA MALAYSIA SECURITIES BERHAD</t>
  </si>
  <si>
    <t>The fully diluted earnings per share for the current period is not presented as the effect of the conversion of warrants</t>
  </si>
  <si>
    <t xml:space="preserve"> </t>
  </si>
  <si>
    <t xml:space="preserve">     (i) at the request of the Company and upon the written consent of SHB; or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</si>
  <si>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</si>
  <si>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</si>
  <si>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</si>
  <si>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</si>
  <si>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</si>
  <si>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>Cash and Cash Equivalents at end of period</t>
  </si>
  <si>
    <t>Cash and Cash Equivalents at beginning of period</t>
  </si>
  <si>
    <t>Property</t>
  </si>
  <si>
    <t>Development</t>
  </si>
  <si>
    <t>Investment</t>
  </si>
  <si>
    <t xml:space="preserve">        excluding treasury shares ('000)</t>
  </si>
  <si>
    <t>Weighted average number of ordinary shares</t>
  </si>
  <si>
    <t>- as previously reported</t>
  </si>
  <si>
    <t>- as restated</t>
  </si>
  <si>
    <t>restated</t>
  </si>
  <si>
    <t>&amp; others</t>
  </si>
  <si>
    <t xml:space="preserve">   - Equity investments</t>
  </si>
  <si>
    <t xml:space="preserve">   - Property, plant and equipments</t>
  </si>
  <si>
    <t xml:space="preserve">   - Other investments</t>
  </si>
  <si>
    <t xml:space="preserve">     (a) Proposed private placement of up to 10% of the Company's issued and paid-up share capital;</t>
  </si>
  <si>
    <t xml:space="preserve">          The Proposed Internal Reorganisation is subject to the approval of the FIC.</t>
  </si>
  <si>
    <t>(i) The Company had on 18 July 2005 announced the following :</t>
  </si>
  <si>
    <t xml:space="preserve">           The Proposed Disposal is subject to the approval of the FIC and the principal/outline approval and development order from Dewan</t>
  </si>
  <si>
    <t xml:space="preserve">            Bandaraya Kuala Lumpur for the development plan for Mayang Land.</t>
  </si>
  <si>
    <t>31/03/2006</t>
  </si>
  <si>
    <t xml:space="preserve">     since the last annual balance sheet date.</t>
  </si>
  <si>
    <t>Current taxation - current year</t>
  </si>
  <si>
    <t>Profit before tax</t>
  </si>
  <si>
    <t>Profit from operations</t>
  </si>
  <si>
    <t>At 1 April 2006 :</t>
  </si>
  <si>
    <t>Changes in Accounting Policies</t>
  </si>
  <si>
    <t>Interim Financial Reporting and paragraph 9.22 of the Listing Requirements of Bursa Malaysia Securities Berhad and should</t>
  </si>
  <si>
    <t>The accounting policies and methods of computations adopted by the Group in this interim financial report are consistent with</t>
  </si>
  <si>
    <t>Inventories</t>
  </si>
  <si>
    <t>Investment Properties</t>
  </si>
  <si>
    <t>The adoption of the new or revised FRSs does not have significant financial impact on the Group except as disclosed below :</t>
  </si>
  <si>
    <t>(a) FRS 3 : Business Combinations, FRS 136 : Impairment of Assets and FRS 138 : Intangible Assets</t>
  </si>
  <si>
    <t>and other disclosures. In the consolidated balance sheet, minority interests are now presented within total equity. In the consolidated</t>
  </si>
  <si>
    <t>income statement, minority interests are presented as an allocation of the total profit or loss for the period. A similar requirement</t>
  </si>
  <si>
    <t>is also applicable to the statement of changes in equity. FRS 101 also requires disclosure, on the face of the statement of changes</t>
  </si>
  <si>
    <t xml:space="preserve">in equity, total recognised income and expenses for the period, showing separately the amounts attributable to equity holders of </t>
  </si>
  <si>
    <t>Other expenses</t>
  </si>
  <si>
    <t>Attributable to :</t>
  </si>
  <si>
    <t>Equity holders of the parent</t>
  </si>
  <si>
    <t>Other investing activities results</t>
  </si>
  <si>
    <t>Share of results of associates and jointly controlled entity</t>
  </si>
  <si>
    <t>Non Current Assets</t>
  </si>
  <si>
    <t>Investment in associates and jointly controlled entity</t>
  </si>
  <si>
    <t>Other investments</t>
  </si>
  <si>
    <t>Prepaid lease payments</t>
  </si>
  <si>
    <t>ASSETS</t>
  </si>
  <si>
    <t>TOTAL ASSETS</t>
  </si>
  <si>
    <t>EQUITY AND LIABILITIES</t>
  </si>
  <si>
    <t>Equity attributable to equity holders of the parent</t>
  </si>
  <si>
    <t>Share Premium</t>
  </si>
  <si>
    <t>Other reserves</t>
  </si>
  <si>
    <t>Shareholders' equity</t>
  </si>
  <si>
    <t>Treasury shares</t>
  </si>
  <si>
    <t>Total equity</t>
  </si>
  <si>
    <t>Non Current Liabilities</t>
  </si>
  <si>
    <t>Long term payables</t>
  </si>
  <si>
    <t>Trade and other payables</t>
  </si>
  <si>
    <t>Provision for liabilities</t>
  </si>
  <si>
    <t>Total Liabilities</t>
  </si>
  <si>
    <t>TOTAL EQUITY AND LIABILITIES</t>
  </si>
  <si>
    <t>Accumulated Losses</t>
  </si>
  <si>
    <t>Minority</t>
  </si>
  <si>
    <t>Interest</t>
  </si>
  <si>
    <t>Equity</t>
  </si>
  <si>
    <t>Sub-total</t>
  </si>
  <si>
    <t>-----------------------------------------Attributable to Equity Holders of the Parent----------------------------------</t>
  </si>
  <si>
    <t>- effect of adoption of</t>
  </si>
  <si>
    <t>Treasury</t>
  </si>
  <si>
    <t>Shares</t>
  </si>
  <si>
    <t>Development properties</t>
  </si>
  <si>
    <t>Trade and other receivables</t>
  </si>
  <si>
    <t>Tax recoverable</t>
  </si>
  <si>
    <t>Cash and cash equivalents</t>
  </si>
  <si>
    <t>As previously</t>
  </si>
  <si>
    <t>reported</t>
  </si>
  <si>
    <t>Effect of</t>
  </si>
  <si>
    <t>reclassification</t>
  </si>
  <si>
    <t>As</t>
  </si>
  <si>
    <t>Restated</t>
  </si>
  <si>
    <t>Investment properties</t>
  </si>
  <si>
    <t>Property, plant and equipment</t>
  </si>
  <si>
    <t>Short term investments</t>
  </si>
  <si>
    <t>Borrowings</t>
  </si>
  <si>
    <t>audited statements for the year ended 31 March 2006. The carrying value is based on a valuation carried out in 1983</t>
  </si>
  <si>
    <t xml:space="preserve">        Total profit on disposal</t>
  </si>
  <si>
    <t>Note : There are no comparative figures as the Group changed its financial year end from 31 December to 31 March during the</t>
  </si>
  <si>
    <t xml:space="preserve">          preceding financial period under review.</t>
  </si>
  <si>
    <t>Cumulative quarter</t>
  </si>
  <si>
    <t>Operating profit</t>
  </si>
  <si>
    <t>Profit before taxation</t>
  </si>
  <si>
    <t xml:space="preserve">Net Assets per share attributable to </t>
  </si>
  <si>
    <t xml:space="preserve">    Equity Holders of the Parent (RM)</t>
  </si>
  <si>
    <t>Cash and bank balances</t>
  </si>
  <si>
    <t>Deposits with licenced financial institutions</t>
  </si>
  <si>
    <t>Bank overdrafts</t>
  </si>
  <si>
    <t>Note : There are no comparative figures as the Group changed its financial year end from 31 December to 31 March</t>
  </si>
  <si>
    <t xml:space="preserve">          during the preceding financial period under review.</t>
  </si>
  <si>
    <t xml:space="preserve">(The Condensed Consolidated Income Statements should be read in conjunction with the audited Financial Statements </t>
  </si>
  <si>
    <t>for the period ended 31 March 2006)</t>
  </si>
  <si>
    <t xml:space="preserve">(The Condensed Consolidated Balance Sheets should be read in conjunction with the audited </t>
  </si>
  <si>
    <t>Financial Statements for the period ended 31 March 2006)</t>
  </si>
  <si>
    <t>(The Condensed Consolidated Statements of Changes in Equity should be read in conjunction with the audited Financial Statements</t>
  </si>
  <si>
    <t>(The Condensed Consolidated Cash Flow Statements should be read in conjunction with the audited</t>
  </si>
  <si>
    <t xml:space="preserve">        FRS 3</t>
  </si>
  <si>
    <t>Retained Profits/</t>
  </si>
  <si>
    <t>be read in conjunction with the Group's audited financial statements for the period ended 31 March 2006.</t>
  </si>
  <si>
    <t>those adopted in the most recent annual audited financial statements except for the adoption of the new or revised Financial Reporting</t>
  </si>
  <si>
    <t>Standards (FRSs) effective for financial periods beginning 1 January 2006.</t>
  </si>
  <si>
    <t>The adoption of the revised FRS 101 has affected the presentation of minority interests, share of net after-tax results of associates</t>
  </si>
  <si>
    <t>Minority interests</t>
  </si>
  <si>
    <t>The current period's presentation of the Group's financial statements is based on the revised requirements of FRS 101.</t>
  </si>
  <si>
    <t>(c) FRS 101 : Presentation of Financial Statements</t>
  </si>
  <si>
    <t>The audit report of the Group's most recent annual audited financial statements for the period ended 31 March 2006 was</t>
  </si>
  <si>
    <t xml:space="preserve">          holders of the parent</t>
  </si>
  <si>
    <t>Other than the changes in note A2, there were no other major changes in estimates of amounts reported in prior financial years</t>
  </si>
  <si>
    <t>that have a material effect in the current financial quarter.</t>
  </si>
  <si>
    <t>parent and to minority interests.</t>
  </si>
  <si>
    <t>A13.</t>
  </si>
  <si>
    <t>Operating profit before changes in working capital</t>
  </si>
  <si>
    <t>(b) As part of the agreement on the disposal of the Group's entire equity interest in Symphony Global Sdn Bhd ("SGSB") to Symphony</t>
  </si>
  <si>
    <t xml:space="preserve">     House Bhd ("SHB"), the Company provided a guarantee that the aggregate profit after tax of SGSB Group for the three financial</t>
  </si>
  <si>
    <t xml:space="preserve">     years ending 31 December 2004 to 2006 shall not be less than RM75 million (PAT Guarantee).  The PAT Guarantee provided by the</t>
  </si>
  <si>
    <t xml:space="preserve">     company may only lapse upon the following:</t>
  </si>
  <si>
    <t xml:space="preserve">          The Proposed Placement has been approved by the SC, FIC and approved in principle by Bursa Securities for its listing and</t>
  </si>
  <si>
    <t xml:space="preserve">      (a) Proposed disposal of 11 contiguous parcels of freehold land ("Mayang Land") measuring a total of 17,383,207 square meters</t>
  </si>
  <si>
    <t xml:space="preserve">           located on Jalan Mayang, off Jalan Yap Kwan Seng, Kuala Lumpur, to Alpine Return Sdn Bhd for a total consideration of </t>
  </si>
  <si>
    <t xml:space="preserve">            RM112.287 million.</t>
  </si>
  <si>
    <t xml:space="preserve">      (b) Entered into a shareholder agreement with United Malayan Land Berhad, Acegoal Limited, a wholly subsidiary of CapitaLand</t>
  </si>
  <si>
    <t xml:space="preserve">           Limited in respect of Alpine Return Sdn Bhd.</t>
  </si>
  <si>
    <t>Goodwill/(Negative Goodwill) on consolidation</t>
  </si>
  <si>
    <t>**</t>
  </si>
  <si>
    <t>As at 31 March 2006 :</t>
  </si>
  <si>
    <t xml:space="preserve">     (ii) if there is a re-organisation, reconstruction or otherwise an amalgamation in SHB Group relating to businesses involving information</t>
  </si>
  <si>
    <t>Provision for impairment loss on unquoted investments</t>
  </si>
  <si>
    <t>Provision for shortfall in profit guarantee arising from the disposal of Symphony</t>
  </si>
  <si>
    <t xml:space="preserve">       Global Sdn Bhd</t>
  </si>
  <si>
    <t xml:space="preserve">                Associated company</t>
  </si>
  <si>
    <t>(b) FRS 5 : Non Current Assets Held for Sale and Discontinued Operations</t>
  </si>
  <si>
    <t>WONG WAI FONG</t>
  </si>
  <si>
    <t>A provision for shortfall in profit guarantee amounting to RM60 million was made by the Group in the last financial period and an additional</t>
  </si>
  <si>
    <t xml:space="preserve">     (b) Proposed internal reorganisation of the enlarged Bolton Group of Companies:</t>
  </si>
  <si>
    <t>Gain on disposal of unquoted subsidiary company</t>
  </si>
  <si>
    <t xml:space="preserve">         Taxation paid</t>
  </si>
  <si>
    <t xml:space="preserve">   - Cash received on sale of a subsidiary company</t>
  </si>
  <si>
    <t xml:space="preserve">   - Net cash paid for acquisition of subsidiary companies</t>
  </si>
  <si>
    <t>(ii)(A) The Company had on 18 January 2006 announced the following :-</t>
  </si>
  <si>
    <t xml:space="preserve">   (B) The Company had on 31 January 2007 announced the following :</t>
  </si>
  <si>
    <t xml:space="preserve">          (a) Alpine Return Sdn Bhd had agreed to waive the condition precedent in respect of procurement of the development order from</t>
  </si>
  <si>
    <t xml:space="preserve">               Dewan Bandaraya Kuala Lumpur. Upon waiver of the aforesaid condition precedent, all conditions precedent of the Conditional</t>
  </si>
  <si>
    <t xml:space="preserve">               Sale and Purchase Agreement have now been fulfilled and the Proposed Land Disposal is deemed unconditional.</t>
  </si>
  <si>
    <t xml:space="preserve">               Upon completion of the Proposed Share Acquisition, the Company and UM Land will hold 50% each of the total issued and</t>
  </si>
  <si>
    <t xml:space="preserve">               paid-up capital of Alpine Return Sdn Bhd.</t>
  </si>
  <si>
    <t xml:space="preserve">          has entered into a Sale and Purchase Agreement ("SPA") with Ho Wah Genting Poipet Resorts Sdn Bhd ("HWGP"), for the proposed</t>
  </si>
  <si>
    <t xml:space="preserve">          disposal by NASB, of all that parcel of freehold land held under H.S.(D) 80171, PT No. 68, Section 69, Bandar Kuala Lumpur, Daerah</t>
  </si>
  <si>
    <t xml:space="preserve">          Wilayah Persekutuan, together with an existing nineteen (19) storey building known as "Hotel Midah" erected thereon including its</t>
  </si>
  <si>
    <t xml:space="preserve">          fixtures and fittings for a maximum cash consideration of RM29.0 million.</t>
  </si>
  <si>
    <t xml:space="preserve">          Both parties may by mutual agreement vary the Purchase Price in the event of the result of the due diligence discloses any deficiency</t>
  </si>
  <si>
    <t xml:space="preserve">          or damage to the fixtures and fittings provided that any such variations of the purchase price shall not exceed a sum of RM4.5 million.</t>
  </si>
  <si>
    <t xml:space="preserve">     (b) The Company had on 16 February 2007 announced that it had entered into a Share Sale Agreement ("SSA") with HWGP, for the</t>
  </si>
  <si>
    <t xml:space="preserve">          Proposed Disposal of its 2,500,000 ordinary shares of RM1.00 each in NASB, representing 100% equity interest in NASB, to</t>
  </si>
  <si>
    <t xml:space="preserve">          HWGP for a nominal cash consideration of RM1,000.</t>
  </si>
  <si>
    <t xml:space="preserve">          The Proposed NASB Disposal shall be conditional upon and subject to the completion of SPA.</t>
  </si>
  <si>
    <t>Corporate Developments (continued)</t>
  </si>
  <si>
    <t xml:space="preserve">     entered into a revised Share Sale Agreement for the proposed disposal of 90,000 ordinary shares in Ideal Appraisal Sdn Bhd for a</t>
  </si>
  <si>
    <t xml:space="preserve">     total consideration of RM20.0 million ("Proposed IASB Disposal"), to be paid over the period and in the manner as set out in the</t>
  </si>
  <si>
    <t xml:space="preserve">     said announcement.</t>
  </si>
  <si>
    <t>core business activities of the Group.</t>
  </si>
  <si>
    <t>FOR THE YEAR ENDED 31 MARCH 2007</t>
  </si>
  <si>
    <t>4th quarter</t>
  </si>
  <si>
    <t>31/03/2007</t>
  </si>
  <si>
    <t>12 months ended</t>
  </si>
  <si>
    <t>AS AT 31 March 2007</t>
  </si>
  <si>
    <t>At 31 March 2007</t>
  </si>
  <si>
    <t>During the current financial quarter, the Company repurchased 5,696,300 of its issued share capital of RM1/- each from the open market</t>
  </si>
  <si>
    <t>has 10,564,900 ordinary shares held as treasury shares.</t>
  </si>
  <si>
    <t>at an average cost of RM0.87 per share. The shares repurchased were retained as treasury shares. As at 31 March 2007, the Company</t>
  </si>
  <si>
    <t>No dividends were paid in the quarter ended 31 March 2007.</t>
  </si>
  <si>
    <t>12 months ended 31/03/2007</t>
  </si>
  <si>
    <t>Save and except for as disclosed under note B8(iii), there is no material subsequent event since 31 March 2007.</t>
  </si>
  <si>
    <t>31/03/07</t>
  </si>
  <si>
    <t>(b) Investments in quoted securities as at 31 March 2007 are as follows :-</t>
  </si>
  <si>
    <t>Particulars of the Group's borrowings as at 31 March 2007 are as follows :-</t>
  </si>
  <si>
    <t>Cost of sales</t>
  </si>
  <si>
    <t>Assets of disposal group classified as held for sale</t>
  </si>
  <si>
    <t>Gross profit</t>
  </si>
  <si>
    <t>Other income</t>
  </si>
  <si>
    <t>Liabilities directly associated with the assets</t>
  </si>
  <si>
    <t xml:space="preserve">      classified as held for sale</t>
  </si>
  <si>
    <t>12 months</t>
  </si>
  <si>
    <t>Profit for the year from continuing operations</t>
  </si>
  <si>
    <t>Provision for taxation</t>
  </si>
  <si>
    <t>Current taxation - prior year</t>
  </si>
  <si>
    <t xml:space="preserve">          quotation. The Securities Commission approved an extension of time of up to 6 months to 21 March 2007 for the Company to</t>
  </si>
  <si>
    <t xml:space="preserve">           implement and complete the Proposed Placement. The extension of time lapsed on 21 March 2007.</t>
  </si>
  <si>
    <t>(iii) (a) The Company had on 15 February 2007 announced that Noble Accord Sdn Bhd ("NASB"), a wholly owned subsidiary of the Company,</t>
  </si>
  <si>
    <t>(iv) Our wholly owned subsidiary, Kejora Harta Bhd, had on 20 March 2006 (prior to its privatisation by Bolton) announced that it had</t>
  </si>
  <si>
    <t xml:space="preserve">     The Proposed IASB Disposal was completed on 29 March 2007.</t>
  </si>
  <si>
    <t>(v) Our wholly owned subsidiary, Kejora Harta Bhd, had on 5 May 2007 entered into the following agreements with North Borneo Cigars</t>
  </si>
  <si>
    <t xml:space="preserve">     (a) A Sale and Purchase Agreement ("SPA") for the proposed acquisition of all that parcel of freehold land held under Geran No. 66312,</t>
  </si>
  <si>
    <t xml:space="preserve">          Lot No. 4189, Bandar Tanjung Bungah, North-East District, Persiaran Tanjung Bungah 1, measuring 3.412 acres located in Pulau</t>
  </si>
  <si>
    <t xml:space="preserve">          Pinang for a total cash consideration of RM24.70 million; and</t>
  </si>
  <si>
    <t xml:space="preserve">     (b) A Share Sale Agreement ("SSA") for the acquisition of the entire 100% equity shareholdings of GLM Property Development Sdn Bhd</t>
  </si>
  <si>
    <t xml:space="preserve">     Sdn Bhd ("NBCSB") (formerly known as Ritz Energy (Sarawak) Sdn Bhd) :-</t>
  </si>
  <si>
    <t xml:space="preserve">          (formerly known as LCI Property Development Sdn Bhd), a wholly owned subsidiary of NBCSB, for a total cash consideration of</t>
  </si>
  <si>
    <t xml:space="preserve">          RM0.30 million.</t>
  </si>
  <si>
    <t>Employee benefits expense</t>
  </si>
  <si>
    <t>Depreciation and amortisation</t>
  </si>
  <si>
    <t>Profit for the year</t>
  </si>
  <si>
    <t>Amounts recognised directly in equity relating to assets</t>
  </si>
  <si>
    <t xml:space="preserve">       classified as held for sale</t>
  </si>
  <si>
    <t>Dilution in equity interest</t>
  </si>
  <si>
    <t>Amount recognised directly in equity relating to</t>
  </si>
  <si>
    <t xml:space="preserve">       assets classified as held for sale</t>
  </si>
  <si>
    <t>--------------------------------------------------Non-distributable Reserves----------------------</t>
  </si>
  <si>
    <t>Relating to</t>
  </si>
  <si>
    <t>Assets Held</t>
  </si>
  <si>
    <t>for Sale</t>
  </si>
  <si>
    <t>Negative goodwill on acquisition of subsidiary companies</t>
  </si>
  <si>
    <t>Warrants written off</t>
  </si>
  <si>
    <t>quarter.</t>
  </si>
  <si>
    <t>Loss for the year from discontinued operations</t>
  </si>
  <si>
    <t>Continuing Operations</t>
  </si>
  <si>
    <t>Discontinued operations</t>
  </si>
  <si>
    <t>Profit for the year attributable to the ordinary equity</t>
  </si>
  <si>
    <t>Earnings per share attributable to equity holders</t>
  </si>
  <si>
    <t xml:space="preserve">     of the parent :</t>
  </si>
  <si>
    <t>Basic, for profit from continuing operations</t>
  </si>
  <si>
    <t>Basic, for loss from discontinued operations</t>
  </si>
  <si>
    <t>Profit from continuing operations</t>
  </si>
  <si>
    <t>Loss from discontinued operations</t>
  </si>
  <si>
    <t>Basic earnings per share (sen) for :</t>
  </si>
  <si>
    <t>sen</t>
  </si>
  <si>
    <t>Foreign currency translation</t>
  </si>
  <si>
    <t>Impairment losses</t>
  </si>
  <si>
    <t>Reversal of deferred tax</t>
  </si>
  <si>
    <t>Issue of ordinary shares :</t>
  </si>
  <si>
    <t xml:space="preserve">     acquisition of subsidiary</t>
  </si>
  <si>
    <t>Treasury shares purchased</t>
  </si>
  <si>
    <t>Quarrying</t>
  </si>
  <si>
    <t>&amp; Premix</t>
  </si>
  <si>
    <t>Construction</t>
  </si>
  <si>
    <t>&amp; Engineering</t>
  </si>
  <si>
    <t>Continued</t>
  </si>
  <si>
    <t>Operations</t>
  </si>
  <si>
    <t>less : eliminations of inter-segment</t>
  </si>
  <si>
    <t>(a) Indemnities given to third parties in respect of bank guarantees for the Group have increased to RM1,219,000 from RM854,433</t>
  </si>
  <si>
    <t>The Board of Directors has recommended a final dividend of 2.5 sen per share less income tax at 27% in respect of the financial year</t>
  </si>
  <si>
    <t>ended 31 March 2007 (2006 : nil). The total dividend for the current financial year is 2.5 sen per share less income tax at 27% (2006 : nil).</t>
  </si>
  <si>
    <t>The proposed dividend payout of approximately RM5.662 million will be subject to the approval of shareholders at the Annual General</t>
  </si>
  <si>
    <t>Meeting to be held on a date which will be announced later.</t>
  </si>
  <si>
    <t>The results of the current quarter is higher than the preceding quarter mainly due to the higher contribution from Property Division in the</t>
  </si>
  <si>
    <t>current quarter.</t>
  </si>
  <si>
    <t>In accordance with the transitional provisions of FRS 3, the negative goodwill as at 1 April 2006 of RM4.562 million and RM13.903 million</t>
  </si>
  <si>
    <t>FRS 5 requires a component of an entity to be classified as a discontinued operation when the criteria to be classified as held for sale have</t>
  </si>
  <si>
    <t>been met or it has been disposed of and such a component represents a separate major line of business or geographical area of operations,</t>
  </si>
  <si>
    <t>is part of a single co-ordinated major line of business or geographical area of operations or is a subsidiary acquired exclusively with a view</t>
  </si>
  <si>
    <t>to resale. The Group has applied FRS 5 prospectively in accordance with its transitional provisions.</t>
  </si>
  <si>
    <t>(d) FRS 140 : Investment Properties</t>
  </si>
  <si>
    <t>(e) The effect to the Group's comparative figures on adoption of the above FRSs is as follows :</t>
  </si>
  <si>
    <t>Prior to 1 April 2006, properties leased to third parties and owner-occupied were previously classified within property, plant and equipment,</t>
  </si>
  <si>
    <t>including one property which had been revalued before 1 September 1998. As permitted under the transitional provisions of IAS 16 (revised),</t>
  </si>
  <si>
    <t>it has continued to be stated at the previous revaluation less accumulated depreciation. No regular revaluations were carried out subsequently.</t>
  </si>
  <si>
    <t>With the adoption of FRS 140, the Group has reclassified certain portions of the properties that are held to earn rentals or for capital</t>
  </si>
  <si>
    <t>The carrying amount of the property at previous revaluation less accumulated depreciation immediately before classification will be retained</t>
  </si>
  <si>
    <t>as its surrogate cost under the FRS 140 cost model. After reclassification as investment property, the property will continued to be</t>
  </si>
  <si>
    <t>depreciated over its remaining useful life and is accounted for retrospectively. The previous revaluation surplus will remain in equity until the</t>
  </si>
  <si>
    <t>Audited interim report for the year ended 31 March 2007</t>
  </si>
  <si>
    <t xml:space="preserve">immediately in profit or loss. </t>
  </si>
  <si>
    <t>Prior to 1 April 2006, negative goodwill was amortised over its weighted average useful life and set-off against the goodwill arising from the</t>
  </si>
  <si>
    <t>of other subsidiaries. Under FRS 3, any excess of the Group's interest in the net fair value of acquiree's identifiable assets, liabilities and</t>
  </si>
  <si>
    <t xml:space="preserve">contingent liabilities over the cost of acquisitions (previously referred to as "negative goodwill"), after reassessment, is now recognised </t>
  </si>
  <si>
    <t>provision of RM3.476 million was made during the second financial quarter. These amounts have been fully paid during the current financial</t>
  </si>
  <si>
    <t>Analysis of cash and cash equivalents at end of the financial year :</t>
  </si>
  <si>
    <t xml:space="preserve">   - Jointly controlled entity</t>
  </si>
  <si>
    <t>Gain on disposal of quoted investments</t>
  </si>
  <si>
    <t xml:space="preserve">    The Proposed Share Acquisition was completed on 29 March 2007 and the Mayang Land Disposal was completed on 30 March 2007.</t>
  </si>
  <si>
    <t>Basic, for profit for the year</t>
  </si>
  <si>
    <t>There were no changes in the composition of the Group.</t>
  </si>
  <si>
    <t>Cash and bank balances classified as held for sale</t>
  </si>
  <si>
    <t>The Property Development and Investment Divisions contributed RM285.624 million representing 87.8% of the Group's Turnover and the</t>
  </si>
  <si>
    <t xml:space="preserve">in respect of subsidiaries and associates respectively were derecognised with a corresponding decrease in accumulated losses and the </t>
  </si>
  <si>
    <t>in the income statement for the current financial year.</t>
  </si>
  <si>
    <t xml:space="preserve">negative goodwill of RM62.940 million arising from the acquisition of subsidiary companies (as disclosed in note A5) have been recognised </t>
  </si>
  <si>
    <t>Reversal of provision / provision for impairment loss on a quoted associated company</t>
  </si>
  <si>
    <t>Prospects for the financial year ending 31 March 2008</t>
  </si>
  <si>
    <t>The effective tax rate of the Group for the periods presented above is lower than the statutory tax rate principally due to certain exceptional</t>
  </si>
  <si>
    <t xml:space="preserve">The directors are confident that with the current projects in hand, coupled with the various incentives by the government for the property </t>
  </si>
  <si>
    <t xml:space="preserve">sector such as exemption of Real Property Gains Tax and the easing of restrictions for foreign onwership of properties in Malaysia, the </t>
  </si>
  <si>
    <t>excess of the cost of acquisitions over the Group's interest in the net fair value of identifiable assets, liabilities and contingent liabilities</t>
  </si>
  <si>
    <t>property is realised either through sale or depreciation.</t>
  </si>
  <si>
    <t>under note B8(ii)(A), all the other properties are sold in the normal course of business as property developers.</t>
  </si>
  <si>
    <t xml:space="preserve">Sale of unquoted investments during the current financial period are as disclosed in note B8(iii) and (iv). Other than the sale as disclosed </t>
  </si>
  <si>
    <t>items which are not subject to income tax.</t>
  </si>
  <si>
    <t>prospects for the Group will remain positive for the financial year 2008.</t>
  </si>
  <si>
    <t>Deferred Tax Assets</t>
  </si>
  <si>
    <t>Deferred income</t>
  </si>
  <si>
    <t>The interim financial report is unaudited and has been prepared in accordance with Financial Reporting Standard (FRS) 134</t>
  </si>
  <si>
    <t>31 May 2007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</si>
</sst>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3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4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5" xfId="17" applyNumberFormat="1" applyFont="1" applyBorder="1" applyAlignment="1">
      <alignment/>
    </xf>
    <xf numFmtId="41" fontId="0" fillId="0" borderId="5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6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Alignment="1" quotePrefix="1">
      <alignment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 quotePrefix="1">
      <alignment/>
    </xf>
    <xf numFmtId="41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41" fontId="0" fillId="0" borderId="0" xfId="0" applyNumberForma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41" fontId="0" fillId="0" borderId="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 quotePrefix="1">
      <alignment/>
    </xf>
    <xf numFmtId="41" fontId="0" fillId="0" borderId="0" xfId="0" applyNumberFormat="1" applyAlignment="1">
      <alignment horizontal="center"/>
    </xf>
    <xf numFmtId="14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16" fontId="1" fillId="0" borderId="0" xfId="0" applyNumberFormat="1" applyFont="1" applyBorder="1" applyAlignment="1">
      <alignment horizontal="center"/>
    </xf>
    <xf numFmtId="41" fontId="0" fillId="0" borderId="0" xfId="15" applyNumberFormat="1" applyBorder="1" applyAlignment="1">
      <alignment/>
    </xf>
    <xf numFmtId="174" fontId="0" fillId="0" borderId="0" xfId="15" applyNumberFormat="1" applyBorder="1" applyAlignment="1">
      <alignment/>
    </xf>
    <xf numFmtId="174" fontId="0" fillId="0" borderId="2" xfId="15" applyNumberForma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41" fontId="0" fillId="0" borderId="2" xfId="15" applyNumberFormat="1" applyBorder="1" applyAlignment="1">
      <alignment/>
    </xf>
    <xf numFmtId="177" fontId="0" fillId="0" borderId="2" xfId="15" applyNumberFormat="1" applyBorder="1" applyAlignment="1">
      <alignment/>
    </xf>
    <xf numFmtId="177" fontId="0" fillId="0" borderId="5" xfId="17" applyNumberFormat="1" applyFont="1" applyBorder="1" applyAlignment="1">
      <alignment/>
    </xf>
    <xf numFmtId="41" fontId="0" fillId="0" borderId="1" xfId="15" applyNumberFormat="1" applyBorder="1" applyAlignment="1">
      <alignment/>
    </xf>
    <xf numFmtId="41" fontId="0" fillId="0" borderId="0" xfId="15" applyNumberFormat="1" applyAlignment="1">
      <alignment/>
    </xf>
    <xf numFmtId="174" fontId="0" fillId="0" borderId="0" xfId="15" applyNumberFormat="1" applyAlignment="1">
      <alignment/>
    </xf>
    <xf numFmtId="174" fontId="0" fillId="0" borderId="1" xfId="15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5" xfId="0" applyNumberFormat="1" applyBorder="1" applyAlignment="1">
      <alignment/>
    </xf>
    <xf numFmtId="0" fontId="0" fillId="0" borderId="0" xfId="0" applyAlignment="1" quotePrefix="1">
      <alignment horizontal="left"/>
    </xf>
    <xf numFmtId="41" fontId="0" fillId="0" borderId="0" xfId="0" applyNumberFormat="1" applyAlignment="1">
      <alignment horizontal="left"/>
    </xf>
    <xf numFmtId="15" fontId="1" fillId="0" borderId="0" xfId="0" applyNumberFormat="1" applyFont="1" applyAlignment="1" quotePrefix="1">
      <alignment horizontal="left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workbookViewId="0" topLeftCell="A1">
      <selection activeCell="C58" sqref="C58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39" t="s">
        <v>13</v>
      </c>
      <c r="B1" s="40"/>
      <c r="C1" s="40"/>
      <c r="D1" s="40"/>
      <c r="E1" s="40"/>
      <c r="F1" s="40"/>
      <c r="G1" s="40"/>
      <c r="H1" s="40"/>
      <c r="I1" s="2"/>
    </row>
    <row r="2" spans="1:9" ht="12.75">
      <c r="A2" s="41" t="s">
        <v>14</v>
      </c>
      <c r="B2" s="40"/>
      <c r="C2" s="40"/>
      <c r="D2" s="40"/>
      <c r="E2" s="40"/>
      <c r="F2" s="40"/>
      <c r="G2" s="40"/>
      <c r="H2" s="40"/>
      <c r="I2" s="2"/>
    </row>
    <row r="3" spans="1:9" ht="12.75">
      <c r="A3" s="41" t="s">
        <v>15</v>
      </c>
      <c r="B3" s="40"/>
      <c r="C3" s="40"/>
      <c r="D3" s="40"/>
      <c r="E3" s="40"/>
      <c r="F3" s="40"/>
      <c r="G3" s="40"/>
      <c r="H3" s="40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/>
      <c r="I5" s="2"/>
    </row>
    <row r="6" spans="1:9" ht="12.75">
      <c r="A6" s="12" t="s">
        <v>17</v>
      </c>
      <c r="B6" s="2"/>
      <c r="C6" s="2"/>
      <c r="D6" s="3"/>
      <c r="E6" s="4"/>
      <c r="F6" s="2"/>
      <c r="G6" s="2"/>
      <c r="H6" s="3"/>
      <c r="I6" s="2"/>
    </row>
    <row r="7" spans="1:9" ht="12.75">
      <c r="A7" s="12" t="s">
        <v>315</v>
      </c>
      <c r="B7" s="2"/>
      <c r="C7" s="2"/>
      <c r="D7" s="3"/>
      <c r="E7" s="4"/>
      <c r="F7" s="2"/>
      <c r="G7" s="2"/>
      <c r="H7" s="3"/>
      <c r="I7" s="2"/>
    </row>
    <row r="8" spans="1:9" ht="12.75">
      <c r="A8" s="12"/>
      <c r="B8" s="7" t="s">
        <v>316</v>
      </c>
      <c r="C8" s="2"/>
      <c r="D8" s="3"/>
      <c r="E8" s="4"/>
      <c r="F8" s="1" t="s">
        <v>235</v>
      </c>
      <c r="G8" s="2"/>
      <c r="H8" s="3"/>
      <c r="I8" s="2"/>
    </row>
    <row r="9" spans="1:9" ht="12.75">
      <c r="A9" s="2"/>
      <c r="B9" s="106" t="s">
        <v>92</v>
      </c>
      <c r="C9" s="6"/>
      <c r="D9" s="20"/>
      <c r="E9" s="4"/>
      <c r="F9" s="5" t="s">
        <v>318</v>
      </c>
      <c r="G9" s="6"/>
      <c r="H9" s="31"/>
      <c r="I9" s="2"/>
    </row>
    <row r="10" spans="1:9" ht="12.75">
      <c r="A10" s="2"/>
      <c r="B10" s="42" t="s">
        <v>317</v>
      </c>
      <c r="C10" s="42"/>
      <c r="D10" s="114"/>
      <c r="E10" s="8"/>
      <c r="F10" s="9" t="str">
        <f>+B10</f>
        <v>31/03/2007</v>
      </c>
      <c r="G10" s="7"/>
      <c r="H10" s="114"/>
      <c r="I10" s="2"/>
    </row>
    <row r="11" spans="1:9" ht="12.75">
      <c r="A11" s="2"/>
      <c r="B11" s="7" t="s">
        <v>16</v>
      </c>
      <c r="C11" s="1"/>
      <c r="D11" s="115"/>
      <c r="E11" s="8"/>
      <c r="F11" s="7" t="s">
        <v>16</v>
      </c>
      <c r="G11" s="7"/>
      <c r="H11" s="115"/>
      <c r="I11" s="2"/>
    </row>
    <row r="12" spans="1:9" ht="12.75">
      <c r="A12" s="1" t="s">
        <v>369</v>
      </c>
      <c r="B12" s="2"/>
      <c r="C12" s="2"/>
      <c r="D12" s="20"/>
      <c r="E12" s="4"/>
      <c r="F12" s="2"/>
      <c r="G12" s="2"/>
      <c r="H12" s="20"/>
      <c r="I12" s="2"/>
    </row>
    <row r="13" spans="1:9" ht="12.75">
      <c r="A13" s="13" t="s">
        <v>18</v>
      </c>
      <c r="B13" s="44">
        <v>117120</v>
      </c>
      <c r="C13" s="44"/>
      <c r="D13" s="44"/>
      <c r="E13" s="45"/>
      <c r="F13" s="44">
        <v>325326</v>
      </c>
      <c r="G13" s="44"/>
      <c r="H13" s="44"/>
      <c r="I13" s="13"/>
    </row>
    <row r="14" spans="1:9" ht="12.75">
      <c r="A14" s="13"/>
      <c r="B14" s="44"/>
      <c r="C14" s="44"/>
      <c r="D14" s="44"/>
      <c r="E14" s="45"/>
      <c r="F14" s="44"/>
      <c r="G14" s="44"/>
      <c r="H14" s="44"/>
      <c r="I14" s="13"/>
    </row>
    <row r="15" spans="1:9" ht="12.75">
      <c r="A15" s="13" t="s">
        <v>330</v>
      </c>
      <c r="B15" s="44">
        <v>-76698</v>
      </c>
      <c r="C15" s="44"/>
      <c r="D15" s="44"/>
      <c r="E15" s="45"/>
      <c r="F15" s="44">
        <v>-212713</v>
      </c>
      <c r="G15" s="44"/>
      <c r="H15" s="44"/>
      <c r="I15" s="13"/>
    </row>
    <row r="16" spans="1:9" ht="12.75">
      <c r="A16" s="13"/>
      <c r="B16" s="47"/>
      <c r="C16" s="44"/>
      <c r="D16" s="44"/>
      <c r="E16" s="45"/>
      <c r="F16" s="47"/>
      <c r="G16" s="44"/>
      <c r="H16" s="44"/>
      <c r="I16" s="13"/>
    </row>
    <row r="17" spans="1:9" ht="12.75">
      <c r="A17" s="13" t="s">
        <v>332</v>
      </c>
      <c r="B17" s="44">
        <f>SUM(B13:B16)</f>
        <v>40422</v>
      </c>
      <c r="C17" s="44"/>
      <c r="D17" s="44"/>
      <c r="E17" s="45"/>
      <c r="F17" s="44">
        <f>SUM(F13:F16)</f>
        <v>112613</v>
      </c>
      <c r="G17" s="44"/>
      <c r="H17" s="44"/>
      <c r="I17" s="13"/>
    </row>
    <row r="18" spans="1:9" ht="12.75">
      <c r="A18" s="13"/>
      <c r="B18" s="44"/>
      <c r="C18" s="44"/>
      <c r="D18" s="44"/>
      <c r="E18" s="45"/>
      <c r="F18" s="44"/>
      <c r="G18" s="44"/>
      <c r="H18" s="44"/>
      <c r="I18" s="13"/>
    </row>
    <row r="19" spans="1:9" ht="12.75">
      <c r="A19" s="13" t="s">
        <v>333</v>
      </c>
      <c r="B19" s="44">
        <v>8649</v>
      </c>
      <c r="C19" s="44"/>
      <c r="D19" s="44"/>
      <c r="E19" s="45"/>
      <c r="F19" s="44">
        <v>12172</v>
      </c>
      <c r="G19" s="44"/>
      <c r="H19" s="44"/>
      <c r="I19" s="13"/>
    </row>
    <row r="20" spans="1:9" ht="12.75">
      <c r="A20" s="13"/>
      <c r="B20" s="44"/>
      <c r="C20" s="44"/>
      <c r="D20" s="44"/>
      <c r="E20" s="45"/>
      <c r="F20" s="44"/>
      <c r="G20" s="44"/>
      <c r="H20" s="44"/>
      <c r="I20" s="13"/>
    </row>
    <row r="21" spans="1:9" ht="12.75">
      <c r="A21" s="13" t="s">
        <v>353</v>
      </c>
      <c r="B21" s="44">
        <v>-9917</v>
      </c>
      <c r="C21" s="44"/>
      <c r="D21" s="44"/>
      <c r="E21" s="45"/>
      <c r="F21" s="44">
        <v>-26196</v>
      </c>
      <c r="G21" s="44"/>
      <c r="H21" s="44"/>
      <c r="I21" s="13"/>
    </row>
    <row r="22" spans="1:16" ht="12.75">
      <c r="A22" s="13"/>
      <c r="B22" s="44"/>
      <c r="C22" s="44"/>
      <c r="D22" s="44"/>
      <c r="E22" s="45"/>
      <c r="F22" s="44"/>
      <c r="G22" s="44"/>
      <c r="H22" s="44"/>
      <c r="I22" s="13"/>
      <c r="J22" s="38"/>
      <c r="K22" s="38"/>
      <c r="L22" s="38"/>
      <c r="M22" s="38"/>
      <c r="N22" s="38"/>
      <c r="O22" s="38"/>
      <c r="P22" s="38"/>
    </row>
    <row r="23" spans="1:9" ht="12.75">
      <c r="A23" s="43" t="s">
        <v>354</v>
      </c>
      <c r="B23" s="44">
        <v>-2940</v>
      </c>
      <c r="C23" s="44"/>
      <c r="D23" s="44"/>
      <c r="E23" s="45"/>
      <c r="F23" s="44">
        <v>-7423</v>
      </c>
      <c r="G23" s="44"/>
      <c r="H23" s="44"/>
      <c r="I23" s="13"/>
    </row>
    <row r="24" spans="1:9" ht="12.75">
      <c r="A24" s="13"/>
      <c r="B24" s="44"/>
      <c r="C24" s="44"/>
      <c r="D24" s="44"/>
      <c r="E24" s="45"/>
      <c r="F24" s="44"/>
      <c r="G24" s="44"/>
      <c r="H24" s="44"/>
      <c r="I24" s="13"/>
    </row>
    <row r="25" spans="1:12" ht="12.75">
      <c r="A25" s="13" t="s">
        <v>184</v>
      </c>
      <c r="B25" s="44">
        <v>-2466</v>
      </c>
      <c r="C25" s="44"/>
      <c r="D25" s="44"/>
      <c r="E25" s="45"/>
      <c r="F25" s="44">
        <v>-14978</v>
      </c>
      <c r="G25" s="44"/>
      <c r="H25" s="44"/>
      <c r="I25" s="13"/>
      <c r="L25" s="56"/>
    </row>
    <row r="26" spans="1:9" ht="12.75">
      <c r="A26" s="13"/>
      <c r="B26" s="47"/>
      <c r="C26" s="44"/>
      <c r="D26" s="44"/>
      <c r="E26" s="45"/>
      <c r="F26" s="47"/>
      <c r="G26" s="44"/>
      <c r="H26" s="44"/>
      <c r="I26" s="13"/>
    </row>
    <row r="27" spans="1:9" ht="12.75">
      <c r="A27" s="107" t="s">
        <v>171</v>
      </c>
      <c r="B27" s="45">
        <f>SUM(B17:B26)</f>
        <v>33748</v>
      </c>
      <c r="C27" s="45"/>
      <c r="D27" s="45"/>
      <c r="E27" s="45"/>
      <c r="F27" s="45">
        <f>SUM(F17:F26)</f>
        <v>76188</v>
      </c>
      <c r="G27" s="45"/>
      <c r="H27" s="45"/>
      <c r="I27" s="13"/>
    </row>
    <row r="28" spans="1:9" ht="12.75">
      <c r="A28" s="13"/>
      <c r="B28" s="44"/>
      <c r="C28" s="44"/>
      <c r="D28" s="46"/>
      <c r="E28" s="45"/>
      <c r="F28" s="44"/>
      <c r="G28" s="44"/>
      <c r="H28" s="46"/>
      <c r="I28" s="13"/>
    </row>
    <row r="29" spans="1:9" ht="12.75">
      <c r="A29" s="13" t="s">
        <v>19</v>
      </c>
      <c r="B29" s="44">
        <v>-5208</v>
      </c>
      <c r="C29" s="44"/>
      <c r="D29" s="44"/>
      <c r="E29" s="45"/>
      <c r="F29" s="44">
        <v>-23792</v>
      </c>
      <c r="G29" s="44"/>
      <c r="H29" s="44"/>
      <c r="I29" s="13"/>
    </row>
    <row r="30" spans="1:9" ht="12.75">
      <c r="A30" s="13"/>
      <c r="B30" s="44"/>
      <c r="C30" s="44"/>
      <c r="D30" s="44"/>
      <c r="E30" s="45"/>
      <c r="F30" s="44"/>
      <c r="G30" s="44"/>
      <c r="H30" s="44"/>
      <c r="I30" s="13"/>
    </row>
    <row r="31" spans="1:9" ht="12.75">
      <c r="A31" s="13" t="s">
        <v>187</v>
      </c>
      <c r="B31" s="44">
        <v>-6000</v>
      </c>
      <c r="C31" s="44"/>
      <c r="D31" s="44"/>
      <c r="E31" s="45"/>
      <c r="F31" s="44">
        <v>73293</v>
      </c>
      <c r="G31" s="44"/>
      <c r="H31" s="44"/>
      <c r="I31" s="13"/>
    </row>
    <row r="32" spans="1:9" ht="12.75">
      <c r="A32" s="13"/>
      <c r="B32" s="44"/>
      <c r="C32" s="44"/>
      <c r="D32" s="44"/>
      <c r="E32" s="45"/>
      <c r="F32" s="44"/>
      <c r="G32" s="44"/>
      <c r="H32" s="44"/>
      <c r="I32" s="13"/>
    </row>
    <row r="33" spans="1:9" ht="12.75">
      <c r="A33" s="13" t="s">
        <v>188</v>
      </c>
      <c r="B33" s="44">
        <v>591</v>
      </c>
      <c r="C33" s="44"/>
      <c r="D33" s="44"/>
      <c r="E33" s="45"/>
      <c r="F33" s="44">
        <v>-42585</v>
      </c>
      <c r="G33" s="44"/>
      <c r="H33" s="44"/>
      <c r="I33" s="13"/>
    </row>
    <row r="34" spans="1:9" ht="12.75">
      <c r="A34" s="13"/>
      <c r="B34" s="47"/>
      <c r="C34" s="44"/>
      <c r="D34" s="44"/>
      <c r="E34" s="45"/>
      <c r="F34" s="47"/>
      <c r="G34" s="44"/>
      <c r="H34" s="44"/>
      <c r="I34" s="13"/>
    </row>
    <row r="35" spans="1:9" ht="12.75">
      <c r="A35" s="43" t="s">
        <v>170</v>
      </c>
      <c r="B35" s="44">
        <f>SUM(B27:B34)</f>
        <v>23131</v>
      </c>
      <c r="C35" s="44"/>
      <c r="D35" s="44"/>
      <c r="E35" s="45"/>
      <c r="F35" s="44">
        <f>SUM(F27:F34)</f>
        <v>83104</v>
      </c>
      <c r="G35" s="44"/>
      <c r="H35" s="44"/>
      <c r="I35" s="13"/>
    </row>
    <row r="36" spans="1:9" ht="12.75">
      <c r="A36" s="13"/>
      <c r="B36" s="44"/>
      <c r="C36" s="44"/>
      <c r="D36" s="46"/>
      <c r="E36" s="45"/>
      <c r="F36" s="44"/>
      <c r="G36" s="44"/>
      <c r="H36" s="46"/>
      <c r="I36" s="13"/>
    </row>
    <row r="37" spans="1:9" ht="12.75">
      <c r="A37" s="13" t="s">
        <v>20</v>
      </c>
      <c r="B37" s="44">
        <v>-6399</v>
      </c>
      <c r="C37" s="44"/>
      <c r="D37" s="44"/>
      <c r="E37" s="45"/>
      <c r="F37" s="44">
        <v>-17306</v>
      </c>
      <c r="G37" s="44"/>
      <c r="H37" s="44"/>
      <c r="I37" s="13"/>
    </row>
    <row r="38" spans="1:9" ht="12.75">
      <c r="A38" s="13"/>
      <c r="B38" s="47"/>
      <c r="C38" s="44"/>
      <c r="D38" s="44"/>
      <c r="E38" s="45"/>
      <c r="F38" s="47"/>
      <c r="G38" s="44"/>
      <c r="H38" s="44"/>
      <c r="I38" s="13"/>
    </row>
    <row r="39" spans="1:9" ht="12.75">
      <c r="A39" s="13" t="s">
        <v>337</v>
      </c>
      <c r="B39" s="44">
        <f>SUM(B35:B38)</f>
        <v>16732</v>
      </c>
      <c r="C39" s="44"/>
      <c r="D39" s="44"/>
      <c r="E39" s="45"/>
      <c r="F39" s="44">
        <f>SUM(F35:F38)</f>
        <v>65798</v>
      </c>
      <c r="G39" s="44"/>
      <c r="H39" s="44"/>
      <c r="I39" s="13"/>
    </row>
    <row r="40" spans="1:9" ht="12.75">
      <c r="A40" s="13"/>
      <c r="B40" s="44"/>
      <c r="C40" s="44"/>
      <c r="D40" s="44"/>
      <c r="E40" s="45"/>
      <c r="F40" s="44"/>
      <c r="G40" s="44"/>
      <c r="H40" s="44"/>
      <c r="I40" s="13"/>
    </row>
    <row r="41" spans="1:9" ht="12.75">
      <c r="A41" s="31" t="s">
        <v>370</v>
      </c>
      <c r="B41" s="44"/>
      <c r="C41" s="44"/>
      <c r="D41" s="44"/>
      <c r="E41" s="45"/>
      <c r="F41" s="44"/>
      <c r="G41" s="44"/>
      <c r="H41" s="44"/>
      <c r="I41" s="13"/>
    </row>
    <row r="42" spans="1:9" ht="12.75">
      <c r="A42" s="13" t="s">
        <v>368</v>
      </c>
      <c r="B42" s="44">
        <v>-2018</v>
      </c>
      <c r="C42" s="44"/>
      <c r="D42" s="44"/>
      <c r="E42" s="45"/>
      <c r="F42" s="44">
        <v>-2173</v>
      </c>
      <c r="G42" s="44"/>
      <c r="H42" s="44"/>
      <c r="I42" s="13"/>
    </row>
    <row r="43" spans="1:9" ht="12.75">
      <c r="A43" s="13"/>
      <c r="B43" s="44"/>
      <c r="C43" s="44"/>
      <c r="D43" s="44"/>
      <c r="E43" s="45"/>
      <c r="F43" s="44"/>
      <c r="G43" s="44"/>
      <c r="H43" s="44"/>
      <c r="I43" s="13"/>
    </row>
    <row r="44" spans="1:9" ht="12.75">
      <c r="A44" s="30" t="s">
        <v>355</v>
      </c>
      <c r="B44" s="48">
        <f>SUM(B39:B43)</f>
        <v>14714</v>
      </c>
      <c r="C44" s="44"/>
      <c r="D44" s="44"/>
      <c r="E44" s="45"/>
      <c r="F44" s="48">
        <f>SUM(F39:F43)</f>
        <v>63625</v>
      </c>
      <c r="G44" s="44"/>
      <c r="H44" s="44"/>
      <c r="I44" s="13"/>
    </row>
    <row r="45" spans="1:9" ht="12.75">
      <c r="A45" s="13"/>
      <c r="B45" s="44"/>
      <c r="C45" s="44"/>
      <c r="D45" s="46"/>
      <c r="E45" s="45"/>
      <c r="F45" s="44"/>
      <c r="G45" s="44"/>
      <c r="H45" s="46"/>
      <c r="I45" s="13"/>
    </row>
    <row r="46" spans="1:9" ht="12.75">
      <c r="A46" s="13" t="s">
        <v>185</v>
      </c>
      <c r="B46" s="44"/>
      <c r="C46" s="44"/>
      <c r="D46" s="46"/>
      <c r="E46" s="45"/>
      <c r="F46" s="44"/>
      <c r="G46" s="44"/>
      <c r="H46" s="46"/>
      <c r="I46" s="13"/>
    </row>
    <row r="47" spans="1:9" ht="12.75">
      <c r="A47" s="13" t="s">
        <v>186</v>
      </c>
      <c r="B47" s="44">
        <v>14349</v>
      </c>
      <c r="C47" s="44"/>
      <c r="D47" s="44"/>
      <c r="E47" s="45"/>
      <c r="F47" s="44">
        <v>61921</v>
      </c>
      <c r="G47" s="44"/>
      <c r="H47" s="44"/>
      <c r="I47" s="13"/>
    </row>
    <row r="48" spans="1:9" ht="12.75">
      <c r="A48" s="13"/>
      <c r="B48" s="44"/>
      <c r="C48" s="44"/>
      <c r="D48" s="44"/>
      <c r="E48" s="45"/>
      <c r="F48" s="44"/>
      <c r="G48" s="44"/>
      <c r="H48" s="44"/>
      <c r="I48" s="13"/>
    </row>
    <row r="49" spans="1:9" ht="12.75">
      <c r="A49" s="25" t="s">
        <v>257</v>
      </c>
      <c r="B49" s="44">
        <v>365</v>
      </c>
      <c r="C49" s="44"/>
      <c r="D49" s="44"/>
      <c r="E49" s="45"/>
      <c r="F49" s="44">
        <v>1704</v>
      </c>
      <c r="G49" s="44"/>
      <c r="H49" s="44"/>
      <c r="I49" s="13"/>
    </row>
    <row r="50" spans="1:9" ht="12.75">
      <c r="A50" s="13"/>
      <c r="B50" s="47"/>
      <c r="C50" s="44"/>
      <c r="D50" s="44"/>
      <c r="E50" s="45"/>
      <c r="F50" s="47"/>
      <c r="G50" s="44"/>
      <c r="H50" s="44"/>
      <c r="I50" s="13"/>
    </row>
    <row r="51" spans="1:9" ht="12.75">
      <c r="A51" s="13"/>
      <c r="B51" s="48">
        <f>SUM(B47:B50)</f>
        <v>14714</v>
      </c>
      <c r="C51" s="44"/>
      <c r="D51" s="44"/>
      <c r="E51" s="45"/>
      <c r="F51" s="48">
        <f>SUM(F47:F50)</f>
        <v>63625</v>
      </c>
      <c r="G51" s="44"/>
      <c r="H51" s="44"/>
      <c r="I51" s="13"/>
    </row>
    <row r="52" spans="1:9" ht="12.75">
      <c r="A52" s="13"/>
      <c r="B52" s="49"/>
      <c r="C52" s="50"/>
      <c r="D52" s="51"/>
      <c r="E52" s="52"/>
      <c r="F52" s="49"/>
      <c r="G52" s="49"/>
      <c r="H52" s="51"/>
      <c r="I52" s="13"/>
    </row>
    <row r="53" spans="1:9" ht="12.75">
      <c r="A53" s="13" t="s">
        <v>372</v>
      </c>
      <c r="B53" s="54" t="s">
        <v>379</v>
      </c>
      <c r="C53" s="50"/>
      <c r="D53" s="49"/>
      <c r="E53" s="52"/>
      <c r="F53" s="54" t="s">
        <v>379</v>
      </c>
      <c r="G53" s="49"/>
      <c r="H53" s="49"/>
      <c r="I53" s="13"/>
    </row>
    <row r="54" spans="1:9" ht="12.75">
      <c r="A54" s="43" t="s">
        <v>373</v>
      </c>
      <c r="B54" s="49"/>
      <c r="C54" s="50"/>
      <c r="D54" s="49"/>
      <c r="E54" s="52"/>
      <c r="F54" s="49"/>
      <c r="G54" s="49"/>
      <c r="H54" s="49"/>
      <c r="I54" s="13"/>
    </row>
    <row r="55" spans="1:9" ht="12.75">
      <c r="A55" s="13" t="s">
        <v>374</v>
      </c>
      <c r="B55" s="98">
        <v>5.25</v>
      </c>
      <c r="C55" s="50"/>
      <c r="D55" s="49"/>
      <c r="E55" s="52"/>
      <c r="F55" s="98">
        <v>20.221670447410848</v>
      </c>
      <c r="G55" s="49"/>
      <c r="H55" s="49"/>
      <c r="I55" s="13"/>
    </row>
    <row r="56" spans="1:9" ht="12.75">
      <c r="A56" s="25" t="s">
        <v>375</v>
      </c>
      <c r="B56" s="98">
        <v>-0.65</v>
      </c>
      <c r="C56" s="50"/>
      <c r="D56" s="49"/>
      <c r="E56" s="52"/>
      <c r="F56" s="98">
        <v>-0.68</v>
      </c>
      <c r="G56" s="49"/>
      <c r="H56" s="49"/>
      <c r="I56" s="13"/>
    </row>
    <row r="57" spans="1:9" ht="13.5" thickBot="1">
      <c r="A57" s="43" t="s">
        <v>424</v>
      </c>
      <c r="B57" s="125">
        <f>SUM(B55:B56)</f>
        <v>4.6</v>
      </c>
      <c r="C57" s="96"/>
      <c r="D57" s="98"/>
      <c r="E57" s="97"/>
      <c r="F57" s="125">
        <f>SUM(F55:F56)</f>
        <v>19.541670447410848</v>
      </c>
      <c r="G57" s="98"/>
      <c r="H57" s="98"/>
      <c r="I57" s="13"/>
    </row>
    <row r="58" spans="1:9" ht="12.75">
      <c r="A58" s="13"/>
      <c r="B58" s="49"/>
      <c r="C58" s="50"/>
      <c r="D58" s="51"/>
      <c r="E58" s="52"/>
      <c r="F58" s="49"/>
      <c r="G58" s="49"/>
      <c r="H58" s="51"/>
      <c r="I58" s="13"/>
    </row>
    <row r="59" spans="1:9" ht="12.75">
      <c r="A59" s="13"/>
      <c r="B59" s="10"/>
      <c r="C59" s="14"/>
      <c r="D59" s="15"/>
      <c r="E59" s="16"/>
      <c r="F59" s="10"/>
      <c r="G59" s="10"/>
      <c r="H59" s="15"/>
      <c r="I59" s="13"/>
    </row>
    <row r="60" spans="1:9" ht="12.75">
      <c r="A60" s="13" t="s">
        <v>233</v>
      </c>
      <c r="B60" s="10"/>
      <c r="C60" s="14"/>
      <c r="D60" s="15"/>
      <c r="E60" s="16"/>
      <c r="F60" s="10"/>
      <c r="G60" s="10"/>
      <c r="H60" s="15"/>
      <c r="I60" s="13"/>
    </row>
    <row r="61" spans="1:9" ht="12.75">
      <c r="A61" s="43" t="s">
        <v>234</v>
      </c>
      <c r="B61" s="10"/>
      <c r="C61" s="14"/>
      <c r="D61" s="15"/>
      <c r="E61" s="16"/>
      <c r="F61" s="10"/>
      <c r="G61" s="10"/>
      <c r="H61" s="15"/>
      <c r="I61" s="13"/>
    </row>
    <row r="62" spans="1:9" ht="12.75">
      <c r="A62" s="13"/>
      <c r="B62" s="10"/>
      <c r="C62" s="14"/>
      <c r="D62" s="15"/>
      <c r="E62" s="16"/>
      <c r="F62" s="10"/>
      <c r="G62" s="10"/>
      <c r="H62" s="15"/>
      <c r="I62" s="13"/>
    </row>
    <row r="63" spans="1:9" ht="12.75">
      <c r="A63" s="13"/>
      <c r="B63" s="10"/>
      <c r="C63" s="14"/>
      <c r="D63" s="15"/>
      <c r="E63" s="16"/>
      <c r="F63" s="10"/>
      <c r="G63" s="10"/>
      <c r="H63" s="15"/>
      <c r="I63" s="13"/>
    </row>
    <row r="64" spans="1:9" ht="12.75">
      <c r="A64" s="30" t="s">
        <v>245</v>
      </c>
      <c r="B64" s="10"/>
      <c r="C64" s="14"/>
      <c r="D64" s="15"/>
      <c r="E64" s="16"/>
      <c r="F64" s="10"/>
      <c r="G64" s="10"/>
      <c r="H64" s="15"/>
      <c r="I64" s="13"/>
    </row>
    <row r="65" spans="1:9" ht="12.75">
      <c r="A65" s="31" t="s">
        <v>246</v>
      </c>
      <c r="B65" s="10"/>
      <c r="C65" s="14"/>
      <c r="D65" s="10"/>
      <c r="E65" s="16"/>
      <c r="F65" s="10"/>
      <c r="G65" s="10"/>
      <c r="H65" s="10"/>
      <c r="I65" s="13"/>
    </row>
    <row r="66" spans="1:9" ht="12.75">
      <c r="A66" s="13"/>
      <c r="B66" s="10"/>
      <c r="C66" s="14"/>
      <c r="D66" s="15"/>
      <c r="E66" s="16"/>
      <c r="F66" s="10"/>
      <c r="G66" s="10"/>
      <c r="H66" s="15"/>
      <c r="I66" s="13"/>
    </row>
    <row r="67" spans="1:9" ht="12.75">
      <c r="A67" s="13"/>
      <c r="B67" s="10"/>
      <c r="C67" s="14"/>
      <c r="D67" s="15"/>
      <c r="E67" s="16"/>
      <c r="F67" s="10"/>
      <c r="G67" s="10"/>
      <c r="H67" s="11"/>
      <c r="I67" s="13"/>
    </row>
    <row r="68" spans="1:9" ht="12.75">
      <c r="A68" s="13"/>
      <c r="B68" s="10"/>
      <c r="C68" s="14"/>
      <c r="D68" s="15"/>
      <c r="E68" s="16"/>
      <c r="F68" s="10"/>
      <c r="G68" s="10"/>
      <c r="H68" s="15"/>
      <c r="I68" s="13"/>
    </row>
    <row r="175" ht="12.75">
      <c r="H175" s="11"/>
    </row>
  </sheetData>
  <printOptions/>
  <pageMargins left="0.75" right="0.5" top="0.75" bottom="0.75" header="0.5" footer="0.5"/>
  <pageSetup fitToHeight="1" fitToWidth="1" horizontalDpi="600" verticalDpi="600" orientation="portrait" paperSize="9" scale="83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workbookViewId="0" topLeftCell="A63">
      <selection activeCell="B63" sqref="B63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13</v>
      </c>
      <c r="B1" s="14"/>
      <c r="C1" s="15"/>
      <c r="D1" s="16"/>
      <c r="E1" s="10"/>
      <c r="F1" s="10"/>
      <c r="G1" s="15"/>
      <c r="H1" s="13"/>
    </row>
    <row r="2" spans="1:8" ht="12.75">
      <c r="A2" s="2" t="s">
        <v>14</v>
      </c>
      <c r="B2" s="14"/>
      <c r="C2" s="10"/>
      <c r="D2" s="16"/>
      <c r="E2" s="10"/>
      <c r="F2" s="10"/>
      <c r="G2" s="10"/>
      <c r="H2" s="13"/>
    </row>
    <row r="3" spans="1:8" ht="12.75">
      <c r="A3" s="2" t="s">
        <v>15</v>
      </c>
      <c r="B3" s="14"/>
      <c r="C3" s="15"/>
      <c r="D3" s="16"/>
      <c r="E3" s="10"/>
      <c r="F3" s="10"/>
      <c r="G3" s="15"/>
      <c r="H3" s="13"/>
    </row>
    <row r="4" spans="1:8" ht="12.75">
      <c r="A4" s="13"/>
      <c r="B4" s="14"/>
      <c r="C4" s="15"/>
      <c r="D4" s="16"/>
      <c r="E4" s="10"/>
      <c r="F4" s="10"/>
      <c r="G4" s="15"/>
      <c r="H4" s="13"/>
    </row>
    <row r="5" spans="1:8" ht="12.75">
      <c r="A5" s="29" t="s">
        <v>95</v>
      </c>
      <c r="B5" s="14"/>
      <c r="C5" s="15"/>
      <c r="D5" s="16"/>
      <c r="E5" s="10"/>
      <c r="F5" s="10"/>
      <c r="G5" s="15"/>
      <c r="H5" s="13"/>
    </row>
    <row r="6" spans="1:8" ht="12.75">
      <c r="A6" s="29" t="s">
        <v>319</v>
      </c>
      <c r="B6" s="14"/>
      <c r="C6" s="15"/>
      <c r="D6" s="16"/>
      <c r="E6" s="10"/>
      <c r="F6" s="10"/>
      <c r="G6" s="15"/>
      <c r="H6" s="13"/>
    </row>
    <row r="7" spans="1:8" ht="12.75">
      <c r="A7" s="13"/>
      <c r="B7" s="7" t="s">
        <v>79</v>
      </c>
      <c r="C7" s="8"/>
      <c r="D7" s="7" t="s">
        <v>79</v>
      </c>
      <c r="F7" s="10"/>
      <c r="G7" s="15"/>
      <c r="H7" s="13"/>
    </row>
    <row r="8" spans="1:8" ht="12.75">
      <c r="A8" s="13"/>
      <c r="B8" s="42" t="s">
        <v>317</v>
      </c>
      <c r="C8" s="8"/>
      <c r="D8" s="42" t="s">
        <v>167</v>
      </c>
      <c r="F8" s="10"/>
      <c r="G8" s="18"/>
      <c r="H8" s="13"/>
    </row>
    <row r="9" spans="1:8" ht="12.75">
      <c r="A9" s="13"/>
      <c r="B9" s="42"/>
      <c r="C9" s="8"/>
      <c r="D9" s="9" t="s">
        <v>157</v>
      </c>
      <c r="F9" s="10"/>
      <c r="G9" s="18"/>
      <c r="H9" s="13"/>
    </row>
    <row r="10" spans="1:8" ht="12.75">
      <c r="A10" s="13"/>
      <c r="B10" s="7" t="s">
        <v>16</v>
      </c>
      <c r="C10" s="8"/>
      <c r="D10" s="7" t="s">
        <v>16</v>
      </c>
      <c r="F10" s="13"/>
      <c r="G10" s="20"/>
      <c r="H10" s="13"/>
    </row>
    <row r="11" spans="1:8" ht="12.75">
      <c r="A11" s="31" t="s">
        <v>193</v>
      </c>
      <c r="B11" s="7"/>
      <c r="C11" s="8"/>
      <c r="D11" s="7"/>
      <c r="F11" s="13"/>
      <c r="G11" s="20"/>
      <c r="H11" s="13"/>
    </row>
    <row r="12" spans="1:8" ht="12.75">
      <c r="A12" s="13"/>
      <c r="B12" s="7"/>
      <c r="C12" s="8"/>
      <c r="D12" s="7"/>
      <c r="F12" s="13"/>
      <c r="G12" s="20"/>
      <c r="H12" s="13"/>
    </row>
    <row r="13" spans="1:8" ht="12.75">
      <c r="A13" s="31" t="s">
        <v>189</v>
      </c>
      <c r="B13" s="19"/>
      <c r="C13" s="17"/>
      <c r="D13" s="13"/>
      <c r="F13" s="13"/>
      <c r="G13" s="20"/>
      <c r="H13" s="13"/>
    </row>
    <row r="14" spans="1:8" ht="12.75">
      <c r="A14" s="13" t="s">
        <v>21</v>
      </c>
      <c r="B14" s="53">
        <v>86114</v>
      </c>
      <c r="C14" s="52"/>
      <c r="D14" s="53">
        <v>78908</v>
      </c>
      <c r="F14" s="13"/>
      <c r="G14" s="20"/>
      <c r="H14" s="13"/>
    </row>
    <row r="15" spans="1:8" ht="12.75">
      <c r="A15" s="13"/>
      <c r="B15" s="53"/>
      <c r="C15" s="52"/>
      <c r="D15" s="53"/>
      <c r="F15" s="13"/>
      <c r="G15" s="20"/>
      <c r="H15" s="13"/>
    </row>
    <row r="16" spans="1:8" ht="12.75">
      <c r="A16" s="25" t="s">
        <v>177</v>
      </c>
      <c r="B16" s="53">
        <v>52878</v>
      </c>
      <c r="C16" s="52"/>
      <c r="D16" s="53">
        <v>58711</v>
      </c>
      <c r="F16" s="13"/>
      <c r="G16" s="20"/>
      <c r="H16" s="13"/>
    </row>
    <row r="17" spans="1:8" ht="12.75">
      <c r="A17" s="13"/>
      <c r="B17" s="53"/>
      <c r="C17" s="52"/>
      <c r="D17" s="53"/>
      <c r="F17" s="13"/>
      <c r="G17" s="20"/>
      <c r="H17" s="13"/>
    </row>
    <row r="18" spans="1:8" ht="12.75">
      <c r="A18" s="13" t="s">
        <v>80</v>
      </c>
      <c r="B18" s="53">
        <v>84639</v>
      </c>
      <c r="C18" s="52"/>
      <c r="D18" s="53">
        <v>47067</v>
      </c>
      <c r="F18" s="13"/>
      <c r="G18" s="20"/>
      <c r="H18" s="13"/>
    </row>
    <row r="19" spans="1:8" ht="12.75">
      <c r="A19" s="13"/>
      <c r="B19" s="53"/>
      <c r="C19" s="52"/>
      <c r="D19" s="53"/>
      <c r="F19" s="13"/>
      <c r="G19" s="20"/>
      <c r="H19" s="13"/>
    </row>
    <row r="20" spans="1:8" ht="12.75">
      <c r="A20" s="13" t="s">
        <v>190</v>
      </c>
      <c r="B20" s="51">
        <v>96483</v>
      </c>
      <c r="C20" s="52"/>
      <c r="D20" s="51">
        <v>210768</v>
      </c>
      <c r="F20" s="13"/>
      <c r="G20" s="21"/>
      <c r="H20" s="13"/>
    </row>
    <row r="21" spans="1:8" ht="12.75">
      <c r="A21" s="13"/>
      <c r="B21" s="54"/>
      <c r="C21" s="52"/>
      <c r="D21" s="54"/>
      <c r="F21" s="13"/>
      <c r="G21" s="22"/>
      <c r="H21" s="13"/>
    </row>
    <row r="22" spans="1:8" ht="12.75">
      <c r="A22" s="13" t="s">
        <v>191</v>
      </c>
      <c r="B22" s="51">
        <v>9248</v>
      </c>
      <c r="C22" s="52"/>
      <c r="D22" s="51">
        <v>72082</v>
      </c>
      <c r="F22" s="13"/>
      <c r="G22" s="22"/>
      <c r="H22" s="13"/>
    </row>
    <row r="23" spans="1:8" ht="12.75">
      <c r="A23" s="13"/>
      <c r="B23" s="54"/>
      <c r="C23" s="52"/>
      <c r="D23" s="54"/>
      <c r="F23" s="13"/>
      <c r="G23" s="22"/>
      <c r="H23" s="13"/>
    </row>
    <row r="24" spans="1:8" ht="12.75">
      <c r="A24" s="43" t="s">
        <v>277</v>
      </c>
      <c r="B24" s="54">
        <v>1852</v>
      </c>
      <c r="C24" s="52"/>
      <c r="D24" s="54">
        <v>-4562</v>
      </c>
      <c r="F24" s="13"/>
      <c r="G24" s="22"/>
      <c r="H24" s="13"/>
    </row>
    <row r="25" spans="1:8" ht="12.75">
      <c r="A25" s="13"/>
      <c r="B25" s="54"/>
      <c r="C25" s="52"/>
      <c r="D25" s="54"/>
      <c r="F25" s="13"/>
      <c r="G25" s="22"/>
      <c r="H25" s="13"/>
    </row>
    <row r="26" spans="1:8" ht="12.75">
      <c r="A26" s="13" t="s">
        <v>192</v>
      </c>
      <c r="B26" s="54">
        <v>5236</v>
      </c>
      <c r="C26" s="52"/>
      <c r="D26" s="54">
        <v>5297</v>
      </c>
      <c r="F26" s="13"/>
      <c r="G26" s="22"/>
      <c r="H26" s="13"/>
    </row>
    <row r="27" spans="1:8" ht="12.75">
      <c r="A27" s="13"/>
      <c r="B27" s="54"/>
      <c r="C27" s="52"/>
      <c r="D27" s="54"/>
      <c r="F27" s="13"/>
      <c r="G27" s="22"/>
      <c r="H27" s="13"/>
    </row>
    <row r="28" spans="1:8" ht="12.75">
      <c r="A28" s="13" t="s">
        <v>442</v>
      </c>
      <c r="B28" s="54">
        <v>3323</v>
      </c>
      <c r="C28" s="52"/>
      <c r="D28" s="54">
        <v>0</v>
      </c>
      <c r="F28" s="13"/>
      <c r="G28" s="22"/>
      <c r="H28" s="13"/>
    </row>
    <row r="29" spans="1:8" ht="12.75">
      <c r="A29" s="13"/>
      <c r="B29" s="54"/>
      <c r="C29" s="52"/>
      <c r="D29" s="54"/>
      <c r="F29" s="13"/>
      <c r="G29" s="22"/>
      <c r="H29" s="13"/>
    </row>
    <row r="30" spans="1:8" ht="12.75">
      <c r="A30" s="13"/>
      <c r="B30" s="109">
        <f>SUM(B14:B29)</f>
        <v>339773</v>
      </c>
      <c r="C30" s="52"/>
      <c r="D30" s="109">
        <f>SUM(D14:D29)</f>
        <v>468271</v>
      </c>
      <c r="F30" s="13"/>
      <c r="G30" s="20"/>
      <c r="H30" s="13"/>
    </row>
    <row r="31" spans="1:8" ht="12.75">
      <c r="A31" s="13"/>
      <c r="B31" s="55"/>
      <c r="C31" s="52"/>
      <c r="D31" s="55"/>
      <c r="F31" s="13"/>
      <c r="G31" s="20"/>
      <c r="H31" s="13"/>
    </row>
    <row r="32" spans="1:8" ht="12.75">
      <c r="A32" s="31" t="s">
        <v>22</v>
      </c>
      <c r="B32" s="55"/>
      <c r="C32" s="52"/>
      <c r="D32" s="55"/>
      <c r="E32" s="38"/>
      <c r="F32" s="13"/>
      <c r="G32" s="20"/>
      <c r="H32" s="13"/>
    </row>
    <row r="33" spans="1:8" ht="12.75">
      <c r="A33" s="26" t="s">
        <v>217</v>
      </c>
      <c r="B33" s="53">
        <v>178186</v>
      </c>
      <c r="C33" s="52"/>
      <c r="D33" s="53">
        <v>212576</v>
      </c>
      <c r="E33" s="38"/>
      <c r="F33" s="23"/>
      <c r="G33" s="24"/>
      <c r="H33" s="13"/>
    </row>
    <row r="34" spans="1:8" ht="12.75">
      <c r="A34" s="26" t="s">
        <v>176</v>
      </c>
      <c r="B34" s="53">
        <v>58380</v>
      </c>
      <c r="C34" s="52"/>
      <c r="D34" s="53">
        <v>17133</v>
      </c>
      <c r="E34" s="38"/>
      <c r="F34" s="23"/>
      <c r="G34" s="24"/>
      <c r="H34" s="13"/>
    </row>
    <row r="35" spans="1:5" ht="12.75">
      <c r="A35" s="26" t="s">
        <v>218</v>
      </c>
      <c r="B35" s="108">
        <v>178001</v>
      </c>
      <c r="C35" s="60"/>
      <c r="D35" s="108">
        <v>53155</v>
      </c>
      <c r="E35" s="38"/>
    </row>
    <row r="36" spans="1:5" ht="12.75">
      <c r="A36" s="25" t="s">
        <v>229</v>
      </c>
      <c r="B36" s="108">
        <v>4433</v>
      </c>
      <c r="C36" s="60"/>
      <c r="D36" s="108">
        <v>2797</v>
      </c>
      <c r="E36" s="38"/>
    </row>
    <row r="37" spans="1:5" ht="12.75">
      <c r="A37" s="26" t="s">
        <v>219</v>
      </c>
      <c r="B37" s="108">
        <v>12061</v>
      </c>
      <c r="C37" s="60"/>
      <c r="D37" s="108">
        <v>18106</v>
      </c>
      <c r="E37" s="38"/>
    </row>
    <row r="38" spans="1:5" ht="12.75">
      <c r="A38" s="26" t="s">
        <v>220</v>
      </c>
      <c r="B38" s="108">
        <v>35605</v>
      </c>
      <c r="C38" s="60"/>
      <c r="D38" s="108">
        <v>26075</v>
      </c>
      <c r="E38" s="38"/>
    </row>
    <row r="39" spans="1:5" ht="12.75">
      <c r="A39" s="38"/>
      <c r="B39" s="57"/>
      <c r="C39" s="60"/>
      <c r="D39" s="57"/>
      <c r="E39" s="38"/>
    </row>
    <row r="40" spans="1:5" ht="12.75">
      <c r="A40" s="25"/>
      <c r="B40" s="60">
        <f>SUM(B33:B39)</f>
        <v>466666</v>
      </c>
      <c r="C40" s="60"/>
      <c r="D40" s="60">
        <f>SUM(D33:D39)</f>
        <v>329842</v>
      </c>
      <c r="E40" s="38"/>
    </row>
    <row r="41" spans="1:5" ht="12.75">
      <c r="A41" s="26" t="s">
        <v>331</v>
      </c>
      <c r="B41" s="60">
        <v>27871</v>
      </c>
      <c r="C41" s="60"/>
      <c r="D41" s="60">
        <v>0</v>
      </c>
      <c r="E41" s="38"/>
    </row>
    <row r="42" spans="1:5" ht="12.75">
      <c r="A42" s="25"/>
      <c r="B42" s="59">
        <f>+B40+B41</f>
        <v>494537</v>
      </c>
      <c r="C42" s="60"/>
      <c r="D42" s="59">
        <f>+D40+D41</f>
        <v>329842</v>
      </c>
      <c r="E42" s="38"/>
    </row>
    <row r="43" spans="2:4" ht="12.75">
      <c r="B43" s="60"/>
      <c r="C43" s="56"/>
      <c r="D43" s="60"/>
    </row>
    <row r="44" spans="1:4" ht="13.5" thickBot="1">
      <c r="A44" s="1" t="s">
        <v>194</v>
      </c>
      <c r="B44" s="110">
        <f>+B30+B42</f>
        <v>834310</v>
      </c>
      <c r="C44" s="56"/>
      <c r="D44" s="110">
        <f>+D30+D42</f>
        <v>798113</v>
      </c>
    </row>
    <row r="45" spans="2:4" ht="12.75">
      <c r="B45" s="56"/>
      <c r="C45" s="56"/>
      <c r="D45" s="56"/>
    </row>
    <row r="46" spans="1:4" ht="12.75">
      <c r="A46" s="1" t="s">
        <v>195</v>
      </c>
      <c r="B46" s="56"/>
      <c r="C46" s="56"/>
      <c r="D46" s="56"/>
    </row>
    <row r="47" spans="2:4" ht="12.75">
      <c r="B47" s="56"/>
      <c r="C47" s="56"/>
      <c r="D47" s="56"/>
    </row>
    <row r="48" spans="1:4" ht="12.75">
      <c r="A48" s="1" t="s">
        <v>196</v>
      </c>
      <c r="B48" s="56"/>
      <c r="C48" s="56"/>
      <c r="D48" s="56"/>
    </row>
    <row r="49" spans="1:4" ht="12.75">
      <c r="A49" t="s">
        <v>24</v>
      </c>
      <c r="B49" s="56">
        <v>320815</v>
      </c>
      <c r="C49" s="56"/>
      <c r="D49" s="56">
        <v>320343</v>
      </c>
    </row>
    <row r="50" spans="2:4" ht="12.75">
      <c r="B50" s="56"/>
      <c r="C50" s="56"/>
      <c r="D50" s="56"/>
    </row>
    <row r="51" spans="1:4" ht="12.75">
      <c r="A51" t="s">
        <v>197</v>
      </c>
      <c r="B51" s="56">
        <v>244909</v>
      </c>
      <c r="C51" s="56"/>
      <c r="D51" s="56">
        <v>244792</v>
      </c>
    </row>
    <row r="52" spans="2:4" ht="12.75">
      <c r="B52" s="56"/>
      <c r="C52" s="56"/>
      <c r="D52" s="56"/>
    </row>
    <row r="53" spans="1:4" ht="12.75">
      <c r="A53" t="s">
        <v>198</v>
      </c>
      <c r="B53" s="56">
        <v>19867</v>
      </c>
      <c r="C53" s="56"/>
      <c r="D53" s="56">
        <v>24654</v>
      </c>
    </row>
    <row r="54" spans="2:4" ht="12.75">
      <c r="B54" s="56"/>
      <c r="C54" s="56"/>
      <c r="D54" s="56"/>
    </row>
    <row r="55" spans="1:4" ht="12.75">
      <c r="A55" t="s">
        <v>208</v>
      </c>
      <c r="B55" s="56">
        <v>-200707</v>
      </c>
      <c r="C55" s="56"/>
      <c r="D55" s="56">
        <v>-281093</v>
      </c>
    </row>
    <row r="56" spans="2:4" ht="12.75">
      <c r="B56" s="60"/>
      <c r="C56" s="56"/>
      <c r="D56" s="60"/>
    </row>
    <row r="57" spans="1:4" ht="12.75">
      <c r="A57" t="s">
        <v>356</v>
      </c>
      <c r="B57" s="60"/>
      <c r="C57" s="60"/>
      <c r="D57" s="60"/>
    </row>
    <row r="58" spans="1:4" ht="12.75">
      <c r="A58" s="27" t="s">
        <v>357</v>
      </c>
      <c r="B58" s="57">
        <v>-329</v>
      </c>
      <c r="C58" s="60"/>
      <c r="D58" s="57">
        <v>0</v>
      </c>
    </row>
    <row r="59" spans="1:4" ht="12.75">
      <c r="A59" t="s">
        <v>199</v>
      </c>
      <c r="B59" s="56">
        <f>SUM(B49:B58)</f>
        <v>384555</v>
      </c>
      <c r="C59" s="60"/>
      <c r="D59" s="56">
        <f>SUM(D49:D58)</f>
        <v>308696</v>
      </c>
    </row>
    <row r="60" spans="2:4" ht="12.75">
      <c r="B60" s="56"/>
      <c r="C60" s="60"/>
      <c r="D60" s="56"/>
    </row>
    <row r="61" spans="1:4" ht="12.75">
      <c r="A61" t="s">
        <v>200</v>
      </c>
      <c r="B61" s="56">
        <v>-8850</v>
      </c>
      <c r="C61" s="60"/>
      <c r="D61" s="56">
        <v>-848</v>
      </c>
    </row>
    <row r="62" spans="2:4" ht="12.75">
      <c r="B62" s="56"/>
      <c r="C62" s="56"/>
      <c r="D62" s="56"/>
    </row>
    <row r="63" spans="1:4" ht="12.75">
      <c r="A63" t="s">
        <v>101</v>
      </c>
      <c r="B63" s="56">
        <v>8152</v>
      </c>
      <c r="C63" s="56"/>
      <c r="D63" s="56">
        <v>18131</v>
      </c>
    </row>
    <row r="64" spans="2:4" ht="12.75">
      <c r="B64" s="57"/>
      <c r="C64" s="56"/>
      <c r="D64" s="57"/>
    </row>
    <row r="65" spans="1:4" ht="12.75">
      <c r="A65" t="s">
        <v>201</v>
      </c>
      <c r="B65" s="59">
        <f>SUM(B59:B64)</f>
        <v>383857</v>
      </c>
      <c r="C65" s="56"/>
      <c r="D65" s="59">
        <f>SUM(D59:D64)</f>
        <v>325979</v>
      </c>
    </row>
    <row r="66" spans="2:4" ht="12.75">
      <c r="B66" s="56"/>
      <c r="C66" s="56"/>
      <c r="D66" s="56"/>
    </row>
    <row r="67" spans="1:4" ht="12.75">
      <c r="A67" s="1" t="s">
        <v>202</v>
      </c>
      <c r="B67" s="56"/>
      <c r="C67" s="56"/>
      <c r="D67" s="56"/>
    </row>
    <row r="68" spans="1:4" ht="12.75">
      <c r="A68" t="s">
        <v>81</v>
      </c>
      <c r="B68" s="56">
        <v>118901</v>
      </c>
      <c r="C68" s="56"/>
      <c r="D68" s="56">
        <v>192934</v>
      </c>
    </row>
    <row r="69" spans="2:4" ht="12.75">
      <c r="B69" s="56"/>
      <c r="C69" s="56"/>
      <c r="D69" s="56"/>
    </row>
    <row r="70" spans="1:4" ht="12.75">
      <c r="A70" t="s">
        <v>203</v>
      </c>
      <c r="B70" s="56">
        <v>2626</v>
      </c>
      <c r="C70" s="56"/>
      <c r="D70" s="56">
        <v>2771</v>
      </c>
    </row>
    <row r="71" spans="2:4" ht="12.75">
      <c r="B71" s="56"/>
      <c r="C71" s="56"/>
      <c r="D71" s="56"/>
    </row>
    <row r="72" spans="1:4" ht="12.75">
      <c r="A72" t="s">
        <v>443</v>
      </c>
      <c r="B72" s="56">
        <v>35799</v>
      </c>
      <c r="C72" s="56"/>
      <c r="D72" s="56">
        <v>0</v>
      </c>
    </row>
    <row r="73" spans="2:4" ht="12.75">
      <c r="B73" s="56"/>
      <c r="C73" s="56"/>
      <c r="D73" s="56"/>
    </row>
    <row r="74" spans="1:4" ht="12.75">
      <c r="A74" t="s">
        <v>82</v>
      </c>
      <c r="B74" s="56">
        <v>0</v>
      </c>
      <c r="C74" s="56"/>
      <c r="D74" s="56">
        <v>2867</v>
      </c>
    </row>
    <row r="75" spans="2:4" ht="12.75">
      <c r="B75" s="56"/>
      <c r="C75" s="56"/>
      <c r="D75" s="56"/>
    </row>
    <row r="76" spans="2:4" ht="12.75">
      <c r="B76" s="59">
        <f>SUM(B68:B74)</f>
        <v>157326</v>
      </c>
      <c r="C76" s="56"/>
      <c r="D76" s="59">
        <f>SUM(D68:D74)</f>
        <v>198572</v>
      </c>
    </row>
    <row r="77" spans="1:4" ht="12.75">
      <c r="A77" s="111" t="s">
        <v>23</v>
      </c>
      <c r="B77" s="60"/>
      <c r="C77" s="60"/>
      <c r="D77" s="60"/>
    </row>
    <row r="78" spans="1:4" ht="12.75">
      <c r="A78" s="26" t="s">
        <v>204</v>
      </c>
      <c r="B78" s="60">
        <v>83339</v>
      </c>
      <c r="C78" s="60"/>
      <c r="D78" s="60">
        <v>56415</v>
      </c>
    </row>
    <row r="79" spans="1:4" ht="12.75">
      <c r="A79" s="25" t="s">
        <v>205</v>
      </c>
      <c r="B79" s="60">
        <v>0</v>
      </c>
      <c r="C79" s="60"/>
      <c r="D79" s="60">
        <v>60000</v>
      </c>
    </row>
    <row r="80" spans="1:4" ht="12.75">
      <c r="A80" s="25" t="s">
        <v>338</v>
      </c>
      <c r="B80" s="60">
        <v>12414</v>
      </c>
      <c r="C80" s="60"/>
      <c r="D80" s="60">
        <v>0</v>
      </c>
    </row>
    <row r="81" spans="1:4" ht="12.75">
      <c r="A81" s="25" t="s">
        <v>230</v>
      </c>
      <c r="B81" s="60">
        <v>169998</v>
      </c>
      <c r="C81" s="60"/>
      <c r="D81" s="60">
        <v>157147</v>
      </c>
    </row>
    <row r="82" spans="2:4" ht="12.75">
      <c r="B82" s="57"/>
      <c r="C82" s="56"/>
      <c r="D82" s="57"/>
    </row>
    <row r="83" spans="2:4" ht="12.75">
      <c r="B83" s="60">
        <f>SUM(B78:B82)</f>
        <v>265751</v>
      </c>
      <c r="C83" s="56"/>
      <c r="D83" s="60">
        <f>SUM(D78:D82)</f>
        <v>273562</v>
      </c>
    </row>
    <row r="84" spans="1:4" ht="12.75">
      <c r="A84" s="27" t="s">
        <v>334</v>
      </c>
      <c r="B84" s="60"/>
      <c r="C84" s="56"/>
      <c r="D84" s="60"/>
    </row>
    <row r="85" spans="1:4" ht="12.75">
      <c r="A85" s="27" t="s">
        <v>335</v>
      </c>
      <c r="B85" s="60">
        <v>27376</v>
      </c>
      <c r="C85" s="56"/>
      <c r="D85" s="60">
        <v>0</v>
      </c>
    </row>
    <row r="86" spans="1:4" ht="12.75">
      <c r="A86" s="27"/>
      <c r="B86" s="59">
        <f>+B83+B85</f>
        <v>293127</v>
      </c>
      <c r="C86" s="56"/>
      <c r="D86" s="59">
        <f>+D83+D85</f>
        <v>273562</v>
      </c>
    </row>
    <row r="87" spans="2:4" ht="12.75">
      <c r="B87" s="56"/>
      <c r="C87" s="56"/>
      <c r="D87" s="56"/>
    </row>
    <row r="88" spans="1:4" ht="12.75">
      <c r="A88" t="s">
        <v>206</v>
      </c>
      <c r="B88" s="57">
        <f>+B76+B86</f>
        <v>450453</v>
      </c>
      <c r="C88" s="56"/>
      <c r="D88" s="57">
        <f>+D76+D86</f>
        <v>472134</v>
      </c>
    </row>
    <row r="89" spans="2:4" ht="12.75">
      <c r="B89" s="56"/>
      <c r="C89" s="56"/>
      <c r="D89" s="56"/>
    </row>
    <row r="90" spans="1:4" ht="13.5" thickBot="1">
      <c r="A90" s="1" t="s">
        <v>207</v>
      </c>
      <c r="B90" s="110">
        <f>+B65+B88</f>
        <v>834310</v>
      </c>
      <c r="C90" s="56"/>
      <c r="D90" s="110">
        <f>+D65+D88</f>
        <v>798113</v>
      </c>
    </row>
    <row r="91" spans="2:4" ht="12.75">
      <c r="B91" s="56"/>
      <c r="C91" s="56"/>
      <c r="D91" s="56"/>
    </row>
    <row r="92" spans="1:4" ht="12.75">
      <c r="A92" t="s">
        <v>238</v>
      </c>
      <c r="B92" s="56"/>
      <c r="C92" s="56"/>
      <c r="D92" s="56"/>
    </row>
    <row r="93" spans="1:4" ht="13.5" thickBot="1">
      <c r="A93" t="s">
        <v>239</v>
      </c>
      <c r="B93" s="99">
        <f>+(B59+B61)/(B49-10565)</f>
        <v>1.2109750201450442</v>
      </c>
      <c r="C93" s="100"/>
      <c r="D93" s="99">
        <f>+(D59+D61)/(D49-1096)</f>
        <v>0.964294104564804</v>
      </c>
    </row>
    <row r="94" spans="2:4" ht="12.75">
      <c r="B94" s="56"/>
      <c r="C94" s="56"/>
      <c r="D94" s="56"/>
    </row>
    <row r="96" ht="12.75">
      <c r="A96" s="30" t="s">
        <v>247</v>
      </c>
    </row>
    <row r="97" ht="12.75">
      <c r="A97" s="31" t="s">
        <v>248</v>
      </c>
    </row>
    <row r="98" spans="5:6" ht="12.75">
      <c r="E98" s="11"/>
      <c r="F98" s="11"/>
    </row>
  </sheetData>
  <printOptions/>
  <pageMargins left="0.5" right="0.25" top="0.39" bottom="0.41" header="0.25" footer="0.25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 topLeftCell="I24">
      <selection activeCell="U30" sqref="U30"/>
    </sheetView>
  </sheetViews>
  <sheetFormatPr defaultColWidth="9.140625" defaultRowHeight="12.75"/>
  <cols>
    <col min="1" max="1" width="39.71093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3.00390625" style="0" customWidth="1"/>
    <col min="10" max="10" width="10.57421875" style="0" customWidth="1"/>
    <col min="11" max="11" width="3.00390625" style="0" customWidth="1"/>
    <col min="12" max="12" width="11.28125" style="0" customWidth="1"/>
    <col min="13" max="13" width="3.28125" style="0" customWidth="1"/>
    <col min="14" max="14" width="12.140625" style="0" customWidth="1"/>
    <col min="15" max="15" width="3.28125" style="0" customWidth="1"/>
    <col min="16" max="16" width="11.57421875" style="0" customWidth="1"/>
    <col min="17" max="17" width="3.28125" style="0" customWidth="1"/>
    <col min="18" max="18" width="12.421875" style="0" customWidth="1"/>
    <col min="19" max="19" width="4.421875" style="0" customWidth="1"/>
    <col min="20" max="20" width="11.28125" style="0" customWidth="1"/>
  </cols>
  <sheetData>
    <row r="1" ht="12.75">
      <c r="A1" s="1" t="s">
        <v>13</v>
      </c>
    </row>
    <row r="2" ht="12.75">
      <c r="A2" s="2" t="s">
        <v>14</v>
      </c>
    </row>
    <row r="3" ht="12.75">
      <c r="A3" s="2" t="s">
        <v>15</v>
      </c>
    </row>
    <row r="5" ht="12.75">
      <c r="A5" s="12" t="s">
        <v>96</v>
      </c>
    </row>
    <row r="6" ht="12.75">
      <c r="A6" s="12" t="s">
        <v>315</v>
      </c>
    </row>
    <row r="8" spans="2:20" ht="12.75">
      <c r="B8" s="112" t="s">
        <v>213</v>
      </c>
      <c r="P8" s="32" t="s">
        <v>215</v>
      </c>
      <c r="R8" s="32" t="s">
        <v>209</v>
      </c>
      <c r="T8" s="32" t="s">
        <v>39</v>
      </c>
    </row>
    <row r="9" spans="2:20" ht="12.75">
      <c r="B9" s="37" t="s">
        <v>361</v>
      </c>
      <c r="C9" s="35"/>
      <c r="D9" s="37"/>
      <c r="E9" s="32"/>
      <c r="F9" s="32"/>
      <c r="G9" s="32"/>
      <c r="H9" s="32"/>
      <c r="I9" s="32"/>
      <c r="J9" s="32"/>
      <c r="K9" s="32"/>
      <c r="L9" s="7" t="s">
        <v>84</v>
      </c>
      <c r="M9" s="32"/>
      <c r="N9" s="32" t="s">
        <v>212</v>
      </c>
      <c r="O9" s="32"/>
      <c r="P9" s="32" t="s">
        <v>216</v>
      </c>
      <c r="Q9" s="32"/>
      <c r="R9" s="32" t="s">
        <v>210</v>
      </c>
      <c r="S9" s="32"/>
      <c r="T9" s="32" t="s">
        <v>211</v>
      </c>
    </row>
    <row r="10" spans="2:20" ht="12.75">
      <c r="B10" s="37"/>
      <c r="C10" s="35"/>
      <c r="D10" s="37"/>
      <c r="E10" s="32"/>
      <c r="F10" s="32"/>
      <c r="G10" s="32"/>
      <c r="H10" s="32"/>
      <c r="I10" s="32"/>
      <c r="J10" s="122" t="s">
        <v>362</v>
      </c>
      <c r="K10" s="32"/>
      <c r="L10" s="7"/>
      <c r="M10" s="32"/>
      <c r="N10" s="32"/>
      <c r="O10" s="32"/>
      <c r="P10" s="32"/>
      <c r="Q10" s="32"/>
      <c r="R10" s="32"/>
      <c r="S10" s="32"/>
      <c r="T10" s="32"/>
    </row>
    <row r="11" spans="2:20" ht="12.75">
      <c r="B11" s="32" t="s">
        <v>36</v>
      </c>
      <c r="C11" s="32"/>
      <c r="D11" s="32" t="s">
        <v>36</v>
      </c>
      <c r="E11" s="32"/>
      <c r="F11" s="32" t="s">
        <v>37</v>
      </c>
      <c r="G11" s="32"/>
      <c r="H11" s="32" t="s">
        <v>85</v>
      </c>
      <c r="I11" s="32"/>
      <c r="J11" s="32" t="s">
        <v>363</v>
      </c>
      <c r="K11" s="32"/>
      <c r="L11" s="121" t="s">
        <v>252</v>
      </c>
      <c r="M11" s="32"/>
      <c r="N11" s="32"/>
      <c r="O11" s="32"/>
      <c r="P11" s="32"/>
      <c r="Q11" s="32"/>
      <c r="R11" s="32"/>
      <c r="S11" s="32"/>
      <c r="T11" s="32"/>
    </row>
    <row r="12" spans="2:20" ht="12.75">
      <c r="B12" s="32" t="s">
        <v>37</v>
      </c>
      <c r="C12" s="32"/>
      <c r="D12" s="32" t="s">
        <v>83</v>
      </c>
      <c r="E12" s="32"/>
      <c r="F12" s="32" t="s">
        <v>38</v>
      </c>
      <c r="G12" s="32"/>
      <c r="H12" s="32" t="s">
        <v>38</v>
      </c>
      <c r="I12" s="32"/>
      <c r="J12" s="32" t="s">
        <v>364</v>
      </c>
      <c r="K12" s="32"/>
      <c r="L12" s="121" t="s">
        <v>208</v>
      </c>
      <c r="M12" s="32"/>
      <c r="N12" s="32"/>
      <c r="O12" s="32"/>
      <c r="P12" s="32"/>
      <c r="Q12" s="32"/>
      <c r="R12" s="32"/>
      <c r="S12" s="32"/>
      <c r="T12" s="32"/>
    </row>
    <row r="13" spans="2:20" ht="12.75">
      <c r="B13" s="7" t="s">
        <v>16</v>
      </c>
      <c r="C13" s="1"/>
      <c r="D13" s="7" t="s">
        <v>16</v>
      </c>
      <c r="E13" s="1"/>
      <c r="F13" s="7" t="s">
        <v>16</v>
      </c>
      <c r="G13" s="7"/>
      <c r="H13" s="7" t="s">
        <v>16</v>
      </c>
      <c r="I13" s="7"/>
      <c r="J13" s="7" t="s">
        <v>16</v>
      </c>
      <c r="K13" s="1"/>
      <c r="L13" s="7" t="s">
        <v>16</v>
      </c>
      <c r="M13" s="1"/>
      <c r="N13" s="7" t="s">
        <v>16</v>
      </c>
      <c r="O13" s="1"/>
      <c r="P13" s="7" t="s">
        <v>16</v>
      </c>
      <c r="Q13" s="1"/>
      <c r="R13" s="7" t="s">
        <v>16</v>
      </c>
      <c r="S13" s="1"/>
      <c r="T13" s="7" t="s">
        <v>16</v>
      </c>
    </row>
    <row r="15" ht="12.75">
      <c r="A15" t="s">
        <v>172</v>
      </c>
    </row>
    <row r="16" spans="1:20" ht="12.75">
      <c r="A16" s="27" t="s">
        <v>155</v>
      </c>
      <c r="B16" s="56">
        <v>320343</v>
      </c>
      <c r="C16" s="56"/>
      <c r="D16" s="56">
        <v>244792</v>
      </c>
      <c r="E16" s="56"/>
      <c r="F16" s="56">
        <v>24872</v>
      </c>
      <c r="G16" s="56"/>
      <c r="H16" s="56">
        <v>-218</v>
      </c>
      <c r="I16" s="56"/>
      <c r="J16" s="56">
        <v>0</v>
      </c>
      <c r="K16" s="56"/>
      <c r="L16" s="56">
        <v>-281093</v>
      </c>
      <c r="M16" s="56"/>
      <c r="N16" s="56">
        <f>SUM(B16:L16)</f>
        <v>308696</v>
      </c>
      <c r="O16" s="56"/>
      <c r="P16" s="56">
        <v>-848</v>
      </c>
      <c r="Q16" s="56"/>
      <c r="R16" s="56">
        <v>18131</v>
      </c>
      <c r="S16" s="56"/>
      <c r="T16" s="56">
        <f>SUM(N16:R16)</f>
        <v>325979</v>
      </c>
    </row>
    <row r="17" spans="2:20" ht="12.7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2.75">
      <c r="A18" s="27" t="s">
        <v>214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2.75">
      <c r="A19" s="27" t="s">
        <v>251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>
        <v>18465</v>
      </c>
      <c r="M19" s="56"/>
      <c r="N19" s="56">
        <f>SUM(B19:L19)</f>
        <v>18465</v>
      </c>
      <c r="O19" s="56"/>
      <c r="P19" s="56"/>
      <c r="Q19" s="56"/>
      <c r="R19" s="56"/>
      <c r="S19" s="56"/>
      <c r="T19" s="56">
        <f>SUM(N19:S19)</f>
        <v>18465</v>
      </c>
    </row>
    <row r="20" spans="1:20" ht="12.75">
      <c r="A20" s="27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>
        <f>SUM(B20:L20)</f>
        <v>0</v>
      </c>
    </row>
    <row r="21" spans="1:20" ht="12.75">
      <c r="A21" s="27"/>
      <c r="B21" s="57"/>
      <c r="C21" s="56"/>
      <c r="D21" s="57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>
        <f>SUM(B21:L21)</f>
        <v>0</v>
      </c>
    </row>
    <row r="22" spans="1:20" ht="12.75">
      <c r="A22" s="27" t="s">
        <v>156</v>
      </c>
      <c r="B22" s="56">
        <f>SUM(B16:B21)</f>
        <v>320343</v>
      </c>
      <c r="C22" s="56"/>
      <c r="D22" s="56">
        <f>SUM(D16:D21)</f>
        <v>244792</v>
      </c>
      <c r="E22" s="56"/>
      <c r="F22" s="56">
        <f>SUM(F16:F21)</f>
        <v>24872</v>
      </c>
      <c r="G22" s="56"/>
      <c r="H22" s="56">
        <f>SUM(H16:H21)</f>
        <v>-218</v>
      </c>
      <c r="I22" s="56"/>
      <c r="J22" s="56">
        <f>SUM(J16:J21)</f>
        <v>0</v>
      </c>
      <c r="K22" s="56"/>
      <c r="L22" s="56">
        <f>SUM(L16:L21)</f>
        <v>-262628</v>
      </c>
      <c r="M22" s="56"/>
      <c r="N22" s="56">
        <f>SUM(N16:N21)</f>
        <v>327161</v>
      </c>
      <c r="O22" s="56"/>
      <c r="P22" s="56">
        <f>SUM(P16:P21)</f>
        <v>-848</v>
      </c>
      <c r="Q22" s="56"/>
      <c r="R22" s="56">
        <f>SUM(R16:R21)</f>
        <v>18131</v>
      </c>
      <c r="S22" s="56"/>
      <c r="T22" s="56">
        <f>SUM(T16:T21)</f>
        <v>344444</v>
      </c>
    </row>
    <row r="23" spans="2:20" ht="12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2.75">
      <c r="A24" t="s">
        <v>380</v>
      </c>
      <c r="B24" s="56"/>
      <c r="C24" s="56"/>
      <c r="D24" s="56"/>
      <c r="E24" s="56"/>
      <c r="F24" s="56"/>
      <c r="G24" s="56"/>
      <c r="H24" s="56">
        <v>-111</v>
      </c>
      <c r="I24" s="56"/>
      <c r="J24" s="56"/>
      <c r="K24" s="56"/>
      <c r="L24" s="56"/>
      <c r="M24" s="56"/>
      <c r="N24" s="56">
        <f>SUM(B24:L24)</f>
        <v>-111</v>
      </c>
      <c r="O24" s="56"/>
      <c r="P24" s="56"/>
      <c r="Q24" s="56"/>
      <c r="R24" s="56"/>
      <c r="S24" s="56"/>
      <c r="T24" s="56">
        <f>SUM(N24:S24)</f>
        <v>-111</v>
      </c>
    </row>
    <row r="25" spans="1:20" ht="12.75">
      <c r="A25" s="27" t="s">
        <v>358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>
        <f>SUM(B25:L25)</f>
        <v>0</v>
      </c>
      <c r="O25" s="56"/>
      <c r="P25" s="56">
        <v>0</v>
      </c>
      <c r="Q25" s="56"/>
      <c r="R25" s="56">
        <v>-11683</v>
      </c>
      <c r="S25" s="56"/>
      <c r="T25" s="56">
        <f>SUM(N25:S25)</f>
        <v>-11683</v>
      </c>
    </row>
    <row r="26" spans="1:20" ht="12.75">
      <c r="A26" t="s">
        <v>381</v>
      </c>
      <c r="B26" s="56"/>
      <c r="C26" s="56"/>
      <c r="D26" s="56"/>
      <c r="E26" s="56"/>
      <c r="F26" s="56">
        <v>-6295</v>
      </c>
      <c r="G26" s="56"/>
      <c r="H26" s="56"/>
      <c r="I26" s="56"/>
      <c r="J26" s="56"/>
      <c r="K26" s="56"/>
      <c r="L26" s="56"/>
      <c r="M26" s="56"/>
      <c r="N26" s="56">
        <f>SUM(B26:L26)</f>
        <v>-6295</v>
      </c>
      <c r="O26" s="56"/>
      <c r="P26" s="56"/>
      <c r="Q26" s="56"/>
      <c r="R26" s="56"/>
      <c r="S26" s="56"/>
      <c r="T26" s="56">
        <f>SUM(N26:S26)</f>
        <v>-6295</v>
      </c>
    </row>
    <row r="27" spans="1:20" ht="12.75">
      <c r="A27" t="s">
        <v>382</v>
      </c>
      <c r="B27" s="56"/>
      <c r="C27" s="56"/>
      <c r="D27" s="56"/>
      <c r="E27" s="56"/>
      <c r="F27" s="56">
        <v>1290</v>
      </c>
      <c r="G27" s="56"/>
      <c r="H27" s="56"/>
      <c r="I27" s="56"/>
      <c r="J27" s="56"/>
      <c r="K27" s="56"/>
      <c r="L27" s="56"/>
      <c r="M27" s="56"/>
      <c r="N27" s="56">
        <f>SUM(B27:L27)</f>
        <v>1290</v>
      </c>
      <c r="O27" s="56"/>
      <c r="P27" s="56"/>
      <c r="Q27" s="56"/>
      <c r="R27" s="56"/>
      <c r="S27" s="56"/>
      <c r="T27" s="56">
        <f>SUM(N27:S27)</f>
        <v>1290</v>
      </c>
    </row>
    <row r="28" spans="1:20" ht="12.75">
      <c r="A28" s="27" t="s">
        <v>359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2.75">
      <c r="A29" s="27" t="s">
        <v>360</v>
      </c>
      <c r="B29" s="56"/>
      <c r="C29" s="56"/>
      <c r="D29" s="56"/>
      <c r="E29" s="56"/>
      <c r="F29" s="56"/>
      <c r="G29" s="56"/>
      <c r="H29" s="56">
        <v>329</v>
      </c>
      <c r="I29" s="56"/>
      <c r="J29" s="56">
        <v>-329</v>
      </c>
      <c r="K29" s="56"/>
      <c r="L29" s="56"/>
      <c r="M29" s="56"/>
      <c r="N29" s="56">
        <f>SUM(B29:L29)</f>
        <v>0</v>
      </c>
      <c r="O29" s="56"/>
      <c r="P29" s="56"/>
      <c r="Q29" s="56"/>
      <c r="R29" s="56"/>
      <c r="S29" s="56"/>
      <c r="T29" s="56">
        <f>SUM(N29:S29)</f>
        <v>0</v>
      </c>
    </row>
    <row r="30" spans="1:20" ht="12.75">
      <c r="A30" s="27" t="s">
        <v>355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>
        <f>+income!F47</f>
        <v>61921</v>
      </c>
      <c r="M30" s="58"/>
      <c r="N30" s="56">
        <f>SUM(B30:L30)</f>
        <v>61921</v>
      </c>
      <c r="O30" s="58"/>
      <c r="P30" s="58"/>
      <c r="Q30" s="58"/>
      <c r="R30" s="58">
        <f>+income!F49</f>
        <v>1704</v>
      </c>
      <c r="S30" s="58"/>
      <c r="T30" s="56">
        <f>SUM(N30:R30)</f>
        <v>63625</v>
      </c>
    </row>
    <row r="31" spans="1:20" ht="12.75">
      <c r="A31" s="27" t="s">
        <v>383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6"/>
      <c r="O31" s="58"/>
      <c r="P31" s="58"/>
      <c r="Q31" s="58"/>
      <c r="R31" s="58"/>
      <c r="S31" s="58"/>
      <c r="T31" s="56"/>
    </row>
    <row r="32" spans="1:20" ht="12.75">
      <c r="A32" s="27" t="s">
        <v>384</v>
      </c>
      <c r="B32" s="58">
        <v>472</v>
      </c>
      <c r="C32" s="58"/>
      <c r="D32" s="58">
        <v>117</v>
      </c>
      <c r="E32" s="58"/>
      <c r="F32" s="58"/>
      <c r="G32" s="58"/>
      <c r="H32" s="58"/>
      <c r="I32" s="58"/>
      <c r="J32" s="58"/>
      <c r="K32" s="58"/>
      <c r="L32" s="58"/>
      <c r="M32" s="58"/>
      <c r="N32" s="56">
        <f>SUM(B32:L32)</f>
        <v>589</v>
      </c>
      <c r="O32" s="58"/>
      <c r="P32" s="58">
        <v>-8002</v>
      </c>
      <c r="Q32" s="58"/>
      <c r="R32" s="58"/>
      <c r="S32" s="58"/>
      <c r="T32" s="56">
        <f>SUM(N32:S32)</f>
        <v>-7413</v>
      </c>
    </row>
    <row r="33" spans="1:20" ht="12.75">
      <c r="A33" s="27" t="s">
        <v>385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6"/>
      <c r="O33" s="58"/>
      <c r="P33" s="58"/>
      <c r="Q33" s="58"/>
      <c r="R33" s="58"/>
      <c r="S33" s="58"/>
      <c r="T33" s="58"/>
    </row>
    <row r="34" spans="2:20" ht="12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2.75">
      <c r="A35" t="s">
        <v>320</v>
      </c>
      <c r="B35" s="59">
        <f>SUM(B22:B34)</f>
        <v>320815</v>
      </c>
      <c r="C35" s="56"/>
      <c r="D35" s="59">
        <f>SUM(D22:D34)</f>
        <v>244909</v>
      </c>
      <c r="E35" s="56"/>
      <c r="F35" s="59">
        <f>SUM(F22:F34)</f>
        <v>19867</v>
      </c>
      <c r="G35" s="60"/>
      <c r="H35" s="59">
        <f>SUM(H22:H34)</f>
        <v>0</v>
      </c>
      <c r="I35" s="60"/>
      <c r="J35" s="59">
        <f>SUM(J22:J34)</f>
        <v>-329</v>
      </c>
      <c r="K35" s="60"/>
      <c r="L35" s="59">
        <f>SUM(L22:L34)</f>
        <v>-200707</v>
      </c>
      <c r="M35" s="56"/>
      <c r="N35" s="59">
        <f>SUM(N22:N34)</f>
        <v>384555</v>
      </c>
      <c r="O35" s="56"/>
      <c r="P35" s="59">
        <f>SUM(P22:P34)</f>
        <v>-8850</v>
      </c>
      <c r="Q35" s="56"/>
      <c r="R35" s="59">
        <f>SUM(R22:R34)</f>
        <v>8152</v>
      </c>
      <c r="S35" s="56"/>
      <c r="T35" s="59">
        <f>SUM(T22:T34)</f>
        <v>383857</v>
      </c>
    </row>
    <row r="36" spans="2:20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2:20" ht="12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2.75">
      <c r="A38" s="13" t="s">
        <v>233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2.75">
      <c r="A39" s="43" t="s">
        <v>234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2:20" ht="12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2" ht="12.75">
      <c r="A42" s="30" t="s">
        <v>249</v>
      </c>
    </row>
    <row r="43" spans="1:12" ht="12.75">
      <c r="A43" s="31" t="s">
        <v>246</v>
      </c>
      <c r="L43" s="11"/>
    </row>
  </sheetData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A1" sqref="A1:F68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7.140625" style="0" customWidth="1"/>
    <col min="4" max="4" width="12.28125" style="0" customWidth="1"/>
    <col min="5" max="5" width="7.140625" style="0" customWidth="1"/>
    <col min="6" max="6" width="11.421875" style="0" customWidth="1"/>
  </cols>
  <sheetData>
    <row r="1" ht="12.75">
      <c r="A1" s="1" t="s">
        <v>13</v>
      </c>
    </row>
    <row r="2" ht="12.75">
      <c r="A2" s="2" t="s">
        <v>14</v>
      </c>
    </row>
    <row r="3" ht="12.75">
      <c r="A3" s="2" t="s">
        <v>15</v>
      </c>
    </row>
    <row r="4" ht="12.75">
      <c r="A4" s="13"/>
    </row>
    <row r="5" ht="12.75">
      <c r="A5" s="29" t="s">
        <v>97</v>
      </c>
    </row>
    <row r="6" ht="12.75">
      <c r="A6" s="29" t="s">
        <v>315</v>
      </c>
    </row>
    <row r="8" spans="4:6" ht="12.75">
      <c r="D8" s="7" t="s">
        <v>336</v>
      </c>
      <c r="E8" s="7"/>
      <c r="F8" s="115"/>
    </row>
    <row r="9" spans="4:6" ht="12.75">
      <c r="D9" s="7" t="s">
        <v>25</v>
      </c>
      <c r="E9" s="7"/>
      <c r="F9" s="115"/>
    </row>
    <row r="10" spans="4:6" ht="12.75">
      <c r="D10" s="33" t="s">
        <v>317</v>
      </c>
      <c r="E10" s="33"/>
      <c r="F10" s="116"/>
    </row>
    <row r="11" spans="4:6" ht="12.75">
      <c r="D11" s="34" t="s">
        <v>16</v>
      </c>
      <c r="E11" s="34"/>
      <c r="F11" s="117"/>
    </row>
    <row r="12" ht="12.75">
      <c r="F12" s="38"/>
    </row>
    <row r="13" ht="12.75">
      <c r="F13" s="38"/>
    </row>
    <row r="14" spans="1:6" ht="12.75">
      <c r="A14" t="s">
        <v>170</v>
      </c>
      <c r="C14" s="56"/>
      <c r="D14" s="58">
        <f>+income!F35+1020</f>
        <v>84124</v>
      </c>
      <c r="E14" s="28"/>
      <c r="F14" s="118"/>
    </row>
    <row r="15" spans="3:6" ht="12.75">
      <c r="C15" s="56"/>
      <c r="D15" s="56"/>
      <c r="E15" s="28"/>
      <c r="F15" s="38"/>
    </row>
    <row r="16" spans="1:6" ht="12.75">
      <c r="A16" t="s">
        <v>26</v>
      </c>
      <c r="C16" s="56"/>
      <c r="D16" s="56"/>
      <c r="E16" s="28"/>
      <c r="F16" s="38"/>
    </row>
    <row r="17" spans="1:6" ht="12.75">
      <c r="A17" t="s">
        <v>27</v>
      </c>
      <c r="C17" s="56"/>
      <c r="D17" s="56">
        <v>-52928</v>
      </c>
      <c r="E17" s="28"/>
      <c r="F17" s="38"/>
    </row>
    <row r="18" spans="1:6" ht="12.75">
      <c r="A18" t="s">
        <v>28</v>
      </c>
      <c r="C18" s="56"/>
      <c r="D18" s="56">
        <v>23539</v>
      </c>
      <c r="E18" s="28"/>
      <c r="F18" s="38"/>
    </row>
    <row r="19" spans="3:6" ht="12.75">
      <c r="C19" s="56"/>
      <c r="D19" s="57"/>
      <c r="E19" s="28"/>
      <c r="F19" s="60"/>
    </row>
    <row r="20" spans="1:6" ht="12.75">
      <c r="A20" t="s">
        <v>266</v>
      </c>
      <c r="C20" s="56"/>
      <c r="D20" s="45">
        <f>SUM(D14:D18)</f>
        <v>54735</v>
      </c>
      <c r="E20" s="28"/>
      <c r="F20" s="45"/>
    </row>
    <row r="21" spans="3:6" ht="12.75">
      <c r="C21" s="56"/>
      <c r="D21" s="56"/>
      <c r="E21" s="28"/>
      <c r="F21" s="38"/>
    </row>
    <row r="22" spans="1:6" ht="12.75">
      <c r="A22" t="s">
        <v>29</v>
      </c>
      <c r="C22" s="56"/>
      <c r="D22" s="56"/>
      <c r="E22" s="28"/>
      <c r="F22" s="38"/>
    </row>
    <row r="23" spans="1:6" ht="12.75">
      <c r="A23" t="s">
        <v>30</v>
      </c>
      <c r="C23" s="56"/>
      <c r="D23" s="56">
        <v>23838</v>
      </c>
      <c r="E23" s="28"/>
      <c r="F23" s="60"/>
    </row>
    <row r="24" spans="1:6" ht="12.75">
      <c r="A24" t="s">
        <v>94</v>
      </c>
      <c r="C24" s="56"/>
      <c r="D24" s="56">
        <v>-3855</v>
      </c>
      <c r="E24" s="28"/>
      <c r="F24" s="60"/>
    </row>
    <row r="25" spans="1:6" ht="12.75">
      <c r="A25" s="27" t="s">
        <v>93</v>
      </c>
      <c r="C25" s="56"/>
      <c r="D25" s="56">
        <v>-13176</v>
      </c>
      <c r="E25" s="28"/>
      <c r="F25" s="60"/>
    </row>
    <row r="26" spans="1:6" ht="12.75">
      <c r="A26" s="27" t="s">
        <v>290</v>
      </c>
      <c r="C26" s="56"/>
      <c r="D26" s="56">
        <v>-4892</v>
      </c>
      <c r="E26" s="28"/>
      <c r="F26" s="60"/>
    </row>
    <row r="27" spans="3:6" ht="12.75">
      <c r="C27" s="56"/>
      <c r="D27" s="56"/>
      <c r="E27" s="28"/>
      <c r="F27" s="60"/>
    </row>
    <row r="28" spans="1:6" ht="12.75">
      <c r="A28" t="s">
        <v>31</v>
      </c>
      <c r="C28" s="56"/>
      <c r="D28" s="59">
        <f>SUM(D20:D26)</f>
        <v>56650</v>
      </c>
      <c r="E28" s="28"/>
      <c r="F28" s="60"/>
    </row>
    <row r="29" spans="3:6" ht="12.75">
      <c r="C29" s="56"/>
      <c r="D29" s="56"/>
      <c r="E29" s="28"/>
      <c r="F29" s="60"/>
    </row>
    <row r="30" spans="1:6" ht="12.75">
      <c r="A30" t="s">
        <v>32</v>
      </c>
      <c r="C30" s="56"/>
      <c r="D30" s="56"/>
      <c r="E30" s="28"/>
      <c r="F30" s="60"/>
    </row>
    <row r="31" spans="1:6" ht="12.75">
      <c r="A31" s="27" t="s">
        <v>160</v>
      </c>
      <c r="C31" s="56"/>
      <c r="D31" s="56">
        <v>25185</v>
      </c>
      <c r="E31" s="28"/>
      <c r="F31" s="60"/>
    </row>
    <row r="32" spans="1:6" ht="12.75">
      <c r="A32" s="27" t="s">
        <v>421</v>
      </c>
      <c r="C32" s="56"/>
      <c r="D32" s="56">
        <v>-125</v>
      </c>
      <c r="E32" s="28"/>
      <c r="F32" s="60"/>
    </row>
    <row r="33" spans="1:6" ht="12.75">
      <c r="A33" s="27" t="s">
        <v>161</v>
      </c>
      <c r="C33" s="56"/>
      <c r="D33" s="56">
        <v>78387</v>
      </c>
      <c r="E33" s="28"/>
      <c r="F33" s="60"/>
    </row>
    <row r="34" spans="1:6" ht="12.75">
      <c r="A34" s="27" t="s">
        <v>292</v>
      </c>
      <c r="C34" s="56"/>
      <c r="D34" s="56">
        <v>-105506</v>
      </c>
      <c r="E34" s="28"/>
      <c r="F34" s="60"/>
    </row>
    <row r="35" spans="1:6" ht="12.75">
      <c r="A35" s="27" t="s">
        <v>291</v>
      </c>
      <c r="C35" s="56"/>
      <c r="D35" s="56">
        <v>79144</v>
      </c>
      <c r="E35" s="28"/>
      <c r="F35" s="60"/>
    </row>
    <row r="36" spans="1:6" ht="12.75">
      <c r="A36" s="27"/>
      <c r="C36" s="56"/>
      <c r="D36" s="56"/>
      <c r="E36" s="28"/>
      <c r="F36" s="60"/>
    </row>
    <row r="37" spans="3:6" ht="12.75">
      <c r="C37" s="56"/>
      <c r="D37" s="59">
        <f>SUM(D31:D36)</f>
        <v>77085</v>
      </c>
      <c r="E37" s="28"/>
      <c r="F37" s="60"/>
    </row>
    <row r="38" spans="3:6" ht="12.75">
      <c r="C38" s="56"/>
      <c r="D38" s="56"/>
      <c r="E38" s="28"/>
      <c r="F38" s="60"/>
    </row>
    <row r="39" spans="1:6" ht="12.75">
      <c r="A39" t="s">
        <v>33</v>
      </c>
      <c r="C39" s="56"/>
      <c r="D39" s="56"/>
      <c r="E39" s="28"/>
      <c r="F39" s="60"/>
    </row>
    <row r="40" spans="1:6" ht="12.75">
      <c r="A40" t="s">
        <v>34</v>
      </c>
      <c r="C40" s="56"/>
      <c r="D40" s="56">
        <v>-120272</v>
      </c>
      <c r="E40" s="28"/>
      <c r="F40" s="60"/>
    </row>
    <row r="41" spans="1:6" ht="12.75">
      <c r="A41" s="27" t="s">
        <v>159</v>
      </c>
      <c r="C41" s="56"/>
      <c r="D41" s="56">
        <v>-8002</v>
      </c>
      <c r="E41" s="28"/>
      <c r="F41" s="60"/>
    </row>
    <row r="42" spans="1:6" ht="12.75">
      <c r="A42" s="27"/>
      <c r="C42" s="56"/>
      <c r="D42" s="56"/>
      <c r="E42" s="28"/>
      <c r="F42" s="60"/>
    </row>
    <row r="43" spans="3:6" ht="12.75">
      <c r="C43" s="56"/>
      <c r="D43" s="59">
        <f>SUM(D40:D41)</f>
        <v>-128274</v>
      </c>
      <c r="E43" s="28"/>
      <c r="F43" s="60"/>
    </row>
    <row r="44" spans="3:6" ht="12.75">
      <c r="C44" s="56"/>
      <c r="D44" s="56"/>
      <c r="E44" s="28"/>
      <c r="F44" s="60"/>
    </row>
    <row r="45" spans="1:6" ht="12.75">
      <c r="A45" t="s">
        <v>35</v>
      </c>
      <c r="C45" s="56"/>
      <c r="D45" s="56">
        <f>+D28+D37+D43</f>
        <v>5461</v>
      </c>
      <c r="E45" s="28"/>
      <c r="F45" s="60"/>
    </row>
    <row r="46" spans="3:6" ht="12.75">
      <c r="C46" s="56"/>
      <c r="D46" s="56"/>
      <c r="E46" s="28"/>
      <c r="F46" s="60"/>
    </row>
    <row r="47" spans="1:6" ht="12.75">
      <c r="A47" t="s">
        <v>149</v>
      </c>
      <c r="C47" s="56"/>
      <c r="D47" s="56">
        <v>23328</v>
      </c>
      <c r="E47" s="28"/>
      <c r="F47" s="60"/>
    </row>
    <row r="48" spans="3:6" ht="12.75">
      <c r="C48" s="56"/>
      <c r="D48" s="56"/>
      <c r="E48" s="36"/>
      <c r="F48" s="60"/>
    </row>
    <row r="49" spans="1:6" ht="12.75">
      <c r="A49" t="s">
        <v>148</v>
      </c>
      <c r="C49" s="56"/>
      <c r="D49" s="59">
        <f>+D45+D47</f>
        <v>28789</v>
      </c>
      <c r="E49" s="36"/>
      <c r="F49" s="60"/>
    </row>
    <row r="50" spans="3:6" ht="12.75">
      <c r="C50" s="56"/>
      <c r="D50" s="56"/>
      <c r="E50" s="36"/>
      <c r="F50" s="38"/>
    </row>
    <row r="51" spans="4:6" ht="12.75">
      <c r="D51" s="38"/>
      <c r="F51" s="38"/>
    </row>
    <row r="52" spans="1:4" ht="12.75">
      <c r="A52" s="13" t="s">
        <v>420</v>
      </c>
      <c r="D52" s="38"/>
    </row>
    <row r="53" spans="1:4" ht="12.75">
      <c r="A53" s="13" t="s">
        <v>240</v>
      </c>
      <c r="D53" s="119">
        <v>27975</v>
      </c>
    </row>
    <row r="54" spans="1:4" ht="12.75">
      <c r="A54" s="25" t="s">
        <v>241</v>
      </c>
      <c r="D54" s="119">
        <v>7630</v>
      </c>
    </row>
    <row r="55" spans="1:4" ht="12.75">
      <c r="A55" s="25" t="s">
        <v>242</v>
      </c>
      <c r="D55" s="119">
        <v>-8046</v>
      </c>
    </row>
    <row r="56" spans="1:4" ht="12.75">
      <c r="A56" s="13"/>
      <c r="D56" s="129"/>
    </row>
    <row r="57" spans="1:4" ht="12.75">
      <c r="A57" s="13"/>
      <c r="D57" s="119">
        <f>SUM(D53:D55)</f>
        <v>27559</v>
      </c>
    </row>
    <row r="58" spans="1:4" ht="12.75">
      <c r="A58" s="25" t="s">
        <v>426</v>
      </c>
      <c r="D58" s="119">
        <v>1230</v>
      </c>
    </row>
    <row r="59" spans="1:4" ht="12.75">
      <c r="A59" s="13"/>
      <c r="D59" s="120">
        <f>+D57+D58</f>
        <v>28789</v>
      </c>
    </row>
    <row r="60" spans="1:4" ht="12.75">
      <c r="A60" s="13"/>
      <c r="D60" s="38"/>
    </row>
    <row r="61" spans="1:4" ht="12.75">
      <c r="A61" s="13"/>
      <c r="D61" s="38"/>
    </row>
    <row r="62" spans="1:4" ht="12.75">
      <c r="A62" s="13" t="s">
        <v>243</v>
      </c>
      <c r="D62" s="38"/>
    </row>
    <row r="63" spans="1:4" ht="12.75">
      <c r="A63" s="43" t="s">
        <v>244</v>
      </c>
      <c r="D63" s="38"/>
    </row>
    <row r="64" ht="12.75">
      <c r="D64" s="38"/>
    </row>
    <row r="65" ht="12.75">
      <c r="A65" s="30" t="s">
        <v>250</v>
      </c>
    </row>
    <row r="66" ht="12.75">
      <c r="A66" s="31" t="s">
        <v>248</v>
      </c>
    </row>
    <row r="67" spans="5:6" ht="12.75">
      <c r="E67" s="11"/>
      <c r="F67" s="11"/>
    </row>
  </sheetData>
  <printOptions/>
  <pageMargins left="0.75" right="0.75" top="0.75" bottom="0.82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2"/>
  <sheetViews>
    <sheetView tabSelected="1" view="pageBreakPreview" zoomScaleSheetLayoutView="100" workbookViewId="0" topLeftCell="A379">
      <selection activeCell="A403" sqref="A403"/>
    </sheetView>
  </sheetViews>
  <sheetFormatPr defaultColWidth="9.140625" defaultRowHeight="12.75"/>
  <cols>
    <col min="1" max="1" width="4.7109375" style="56" customWidth="1"/>
    <col min="2" max="2" width="36.57421875" style="56" customWidth="1"/>
    <col min="3" max="3" width="12.140625" style="56" customWidth="1"/>
    <col min="4" max="4" width="11.00390625" style="56" customWidth="1"/>
    <col min="5" max="5" width="12.7109375" style="56" customWidth="1"/>
    <col min="6" max="6" width="12.8515625" style="56" customWidth="1"/>
    <col min="7" max="7" width="14.28125" style="56" customWidth="1"/>
    <col min="8" max="8" width="18.00390625" style="56" customWidth="1"/>
    <col min="9" max="9" width="15.140625" style="56" customWidth="1"/>
    <col min="10" max="16384" width="8.8515625" style="56" customWidth="1"/>
  </cols>
  <sheetData>
    <row r="1" ht="12.75">
      <c r="A1" s="61" t="s">
        <v>102</v>
      </c>
    </row>
    <row r="2" spans="1:8" ht="12.75">
      <c r="A2" s="62" t="s">
        <v>15</v>
      </c>
      <c r="H2" s="56" t="s">
        <v>141</v>
      </c>
    </row>
    <row r="3" ht="12.75">
      <c r="A3" s="62" t="s">
        <v>414</v>
      </c>
    </row>
    <row r="5" ht="12.75">
      <c r="A5" s="61" t="s">
        <v>103</v>
      </c>
    </row>
    <row r="7" spans="1:2" ht="12.75">
      <c r="A7" s="63" t="s">
        <v>104</v>
      </c>
      <c r="B7" s="61" t="s">
        <v>76</v>
      </c>
    </row>
    <row r="8" ht="12.75">
      <c r="B8" s="56" t="s">
        <v>444</v>
      </c>
    </row>
    <row r="9" ht="12.75">
      <c r="B9" s="56" t="s">
        <v>174</v>
      </c>
    </row>
    <row r="10" ht="12.75">
      <c r="B10" s="64" t="s">
        <v>253</v>
      </c>
    </row>
    <row r="11" ht="12.75">
      <c r="B11" s="64"/>
    </row>
    <row r="12" ht="12.75">
      <c r="B12" s="64"/>
    </row>
    <row r="13" spans="1:2" ht="12.75">
      <c r="A13" s="63" t="s">
        <v>105</v>
      </c>
      <c r="B13" s="61" t="s">
        <v>173</v>
      </c>
    </row>
    <row r="14" ht="12.75">
      <c r="B14" s="56" t="s">
        <v>175</v>
      </c>
    </row>
    <row r="15" ht="12.75">
      <c r="B15" s="56" t="s">
        <v>254</v>
      </c>
    </row>
    <row r="16" ht="12.75">
      <c r="B16" s="56" t="s">
        <v>255</v>
      </c>
    </row>
    <row r="17" ht="12.75">
      <c r="B17" s="64"/>
    </row>
    <row r="18" ht="12.75">
      <c r="B18" s="56" t="s">
        <v>178</v>
      </c>
    </row>
    <row r="19" ht="12.75">
      <c r="B19" s="64"/>
    </row>
    <row r="20" ht="12.75">
      <c r="B20" s="64" t="s">
        <v>179</v>
      </c>
    </row>
    <row r="21" ht="12.75">
      <c r="B21" s="64"/>
    </row>
    <row r="22" ht="12.75">
      <c r="B22" s="56" t="s">
        <v>416</v>
      </c>
    </row>
    <row r="23" ht="12.75">
      <c r="B23" s="56" t="s">
        <v>436</v>
      </c>
    </row>
    <row r="24" ht="12.75">
      <c r="B24" s="56" t="s">
        <v>417</v>
      </c>
    </row>
    <row r="25" ht="12.75">
      <c r="B25" s="56" t="s">
        <v>418</v>
      </c>
    </row>
    <row r="26" ht="12.75">
      <c r="B26" s="56" t="s">
        <v>415</v>
      </c>
    </row>
    <row r="28" ht="12.75">
      <c r="B28" s="56" t="s">
        <v>400</v>
      </c>
    </row>
    <row r="29" ht="12.75">
      <c r="B29" s="56" t="s">
        <v>428</v>
      </c>
    </row>
    <row r="30" ht="12.75">
      <c r="B30" s="56" t="s">
        <v>430</v>
      </c>
    </row>
    <row r="31" ht="12.75">
      <c r="B31" s="56" t="s">
        <v>429</v>
      </c>
    </row>
    <row r="33" ht="12.75">
      <c r="B33" s="64" t="s">
        <v>285</v>
      </c>
    </row>
    <row r="35" ht="12.75">
      <c r="B35" s="64" t="s">
        <v>401</v>
      </c>
    </row>
    <row r="36" ht="12.75">
      <c r="B36" s="64" t="s">
        <v>402</v>
      </c>
    </row>
    <row r="37" ht="12.75">
      <c r="B37" s="64" t="s">
        <v>403</v>
      </c>
    </row>
    <row r="38" ht="12.75">
      <c r="B38" s="56" t="s">
        <v>404</v>
      </c>
    </row>
    <row r="40" ht="12.75">
      <c r="B40" s="64" t="s">
        <v>259</v>
      </c>
    </row>
    <row r="41" ht="12.75">
      <c r="B41" s="64"/>
    </row>
    <row r="42" ht="12.75">
      <c r="B42" s="56" t="s">
        <v>256</v>
      </c>
    </row>
    <row r="43" ht="12.75">
      <c r="B43" s="56" t="s">
        <v>180</v>
      </c>
    </row>
    <row r="44" ht="12.75">
      <c r="B44" s="64" t="s">
        <v>181</v>
      </c>
    </row>
    <row r="45" ht="12.75">
      <c r="B45" s="64" t="s">
        <v>182</v>
      </c>
    </row>
    <row r="46" ht="12.75">
      <c r="B46" s="64" t="s">
        <v>183</v>
      </c>
    </row>
    <row r="47" ht="12.75">
      <c r="B47" s="56" t="s">
        <v>264</v>
      </c>
    </row>
    <row r="48" ht="12.75">
      <c r="B48" s="64"/>
    </row>
    <row r="49" ht="12.75">
      <c r="B49" s="56" t="s">
        <v>258</v>
      </c>
    </row>
    <row r="51" ht="12.75">
      <c r="B51" s="64" t="s">
        <v>405</v>
      </c>
    </row>
    <row r="53" ht="12.75">
      <c r="B53" s="64" t="s">
        <v>407</v>
      </c>
    </row>
    <row r="54" ht="12.75">
      <c r="B54" s="64" t="s">
        <v>408</v>
      </c>
    </row>
    <row r="55" ht="12.75">
      <c r="B55" s="64" t="s">
        <v>409</v>
      </c>
    </row>
    <row r="57" ht="12.75">
      <c r="B57" s="56" t="s">
        <v>410</v>
      </c>
    </row>
    <row r="58" ht="12.75">
      <c r="B58" s="64" t="s">
        <v>5</v>
      </c>
    </row>
    <row r="59" ht="12.75">
      <c r="B59" s="64" t="s">
        <v>6</v>
      </c>
    </row>
    <row r="60" ht="12.75">
      <c r="B60" s="64" t="s">
        <v>7</v>
      </c>
    </row>
    <row r="61" ht="12.75">
      <c r="B61" s="64"/>
    </row>
    <row r="62" ht="12.75">
      <c r="B62" s="64" t="s">
        <v>411</v>
      </c>
    </row>
    <row r="63" ht="12.75">
      <c r="B63" s="64" t="s">
        <v>412</v>
      </c>
    </row>
    <row r="64" ht="12.75">
      <c r="B64" s="64" t="s">
        <v>413</v>
      </c>
    </row>
    <row r="65" ht="12.75">
      <c r="B65" s="56" t="s">
        <v>437</v>
      </c>
    </row>
    <row r="67" ht="12.75">
      <c r="B67" s="64" t="s">
        <v>406</v>
      </c>
    </row>
    <row r="69" spans="5:8" ht="12.75">
      <c r="E69" s="113"/>
      <c r="F69" s="113" t="s">
        <v>221</v>
      </c>
      <c r="G69" s="113" t="s">
        <v>223</v>
      </c>
      <c r="H69" s="113" t="s">
        <v>225</v>
      </c>
    </row>
    <row r="70" spans="5:8" ht="12.75">
      <c r="E70" s="113"/>
      <c r="F70" s="113" t="s">
        <v>222</v>
      </c>
      <c r="G70" s="113" t="s">
        <v>224</v>
      </c>
      <c r="H70" s="113" t="s">
        <v>226</v>
      </c>
    </row>
    <row r="71" spans="5:8" ht="12.75">
      <c r="E71" s="113"/>
      <c r="F71" s="113" t="s">
        <v>16</v>
      </c>
      <c r="G71" s="113" t="s">
        <v>16</v>
      </c>
      <c r="H71" s="113" t="s">
        <v>16</v>
      </c>
    </row>
    <row r="72" ht="12.75">
      <c r="B72" s="56" t="s">
        <v>279</v>
      </c>
    </row>
    <row r="73" spans="2:8" ht="12.75">
      <c r="B73" s="56" t="s">
        <v>228</v>
      </c>
      <c r="F73" s="56">
        <v>128587</v>
      </c>
      <c r="G73" s="56">
        <v>-49679</v>
      </c>
      <c r="H73" s="56">
        <f>+F73+G73</f>
        <v>78908</v>
      </c>
    </row>
    <row r="74" spans="2:8" ht="12.75">
      <c r="B74" s="56" t="s">
        <v>227</v>
      </c>
      <c r="F74" s="56">
        <v>0</v>
      </c>
      <c r="G74" s="56">
        <v>58711</v>
      </c>
      <c r="H74" s="56">
        <f>+F74+G74</f>
        <v>58711</v>
      </c>
    </row>
    <row r="75" spans="2:8" ht="12.75">
      <c r="B75" s="56" t="s">
        <v>80</v>
      </c>
      <c r="F75" s="56">
        <v>56099</v>
      </c>
      <c r="G75" s="56">
        <v>-9032</v>
      </c>
      <c r="H75" s="56">
        <f>+F75+G75</f>
        <v>47067</v>
      </c>
    </row>
    <row r="76" spans="2:8" ht="13.5" thickBot="1">
      <c r="B76" s="56" t="s">
        <v>201</v>
      </c>
      <c r="F76" s="110">
        <v>307848</v>
      </c>
      <c r="G76" s="110">
        <v>18131</v>
      </c>
      <c r="H76" s="110">
        <f>+F76+G76</f>
        <v>325979</v>
      </c>
    </row>
    <row r="80" spans="1:2" ht="12.75">
      <c r="A80" s="63" t="s">
        <v>107</v>
      </c>
      <c r="B80" s="61" t="s">
        <v>106</v>
      </c>
    </row>
    <row r="81" ht="12.75">
      <c r="B81" s="56" t="s">
        <v>260</v>
      </c>
    </row>
    <row r="82" ht="12.75">
      <c r="B82" s="56" t="s">
        <v>86</v>
      </c>
    </row>
    <row r="85" spans="1:2" ht="12.75">
      <c r="A85" s="63" t="s">
        <v>108</v>
      </c>
      <c r="B85" s="61" t="s">
        <v>41</v>
      </c>
    </row>
    <row r="86" ht="12.75">
      <c r="B86" s="56" t="s">
        <v>42</v>
      </c>
    </row>
    <row r="89" spans="1:2" ht="12.75">
      <c r="A89" s="63" t="s">
        <v>109</v>
      </c>
      <c r="B89" s="61" t="s">
        <v>40</v>
      </c>
    </row>
    <row r="90" spans="5:8" ht="12.75">
      <c r="E90" s="65"/>
      <c r="F90" s="65" t="s">
        <v>92</v>
      </c>
      <c r="G90" s="66"/>
      <c r="H90" s="65" t="s">
        <v>318</v>
      </c>
    </row>
    <row r="91" spans="5:8" ht="12.75">
      <c r="E91" s="65"/>
      <c r="F91" s="94" t="s">
        <v>327</v>
      </c>
      <c r="G91" s="66"/>
      <c r="H91" s="94" t="s">
        <v>327</v>
      </c>
    </row>
    <row r="92" spans="5:8" ht="12.75">
      <c r="E92" s="65"/>
      <c r="F92" s="65" t="s">
        <v>16</v>
      </c>
      <c r="G92" s="66"/>
      <c r="H92" s="65" t="s">
        <v>16</v>
      </c>
    </row>
    <row r="93" spans="2:8" ht="12.75">
      <c r="B93" s="56" t="s">
        <v>1</v>
      </c>
      <c r="E93" s="65"/>
      <c r="F93" s="65"/>
      <c r="G93" s="66"/>
      <c r="H93" s="65"/>
    </row>
    <row r="94" spans="2:8" ht="12.75">
      <c r="B94" s="56" t="s">
        <v>281</v>
      </c>
      <c r="E94" s="65"/>
      <c r="F94" s="73">
        <f>+H94+2000</f>
        <v>-6000</v>
      </c>
      <c r="G94" s="55"/>
      <c r="H94" s="73">
        <v>-8000</v>
      </c>
    </row>
    <row r="95" spans="2:8" ht="12.75">
      <c r="B95" s="56" t="s">
        <v>365</v>
      </c>
      <c r="E95" s="65"/>
      <c r="F95" s="73">
        <f>+H95-62940</f>
        <v>0</v>
      </c>
      <c r="G95" s="55"/>
      <c r="H95" s="73">
        <v>62940</v>
      </c>
    </row>
    <row r="96" spans="2:8" ht="12.75">
      <c r="B96" s="64" t="s">
        <v>422</v>
      </c>
      <c r="E96" s="65"/>
      <c r="F96" s="73">
        <f>+H96-16606</f>
        <v>0</v>
      </c>
      <c r="G96" s="55"/>
      <c r="H96" s="73">
        <v>16606</v>
      </c>
    </row>
    <row r="97" spans="2:8" ht="12.75">
      <c r="B97" s="56" t="s">
        <v>289</v>
      </c>
      <c r="E97" s="65"/>
      <c r="F97" s="73">
        <f>+H97-9707</f>
        <v>0</v>
      </c>
      <c r="G97" s="55"/>
      <c r="H97" s="73">
        <v>9707</v>
      </c>
    </row>
    <row r="98" spans="2:8" ht="12.75">
      <c r="B98" s="64" t="s">
        <v>366</v>
      </c>
      <c r="E98" s="65"/>
      <c r="F98" s="73">
        <f>+H98+4484</f>
        <v>0</v>
      </c>
      <c r="G98" s="55"/>
      <c r="H98" s="73">
        <v>-4484</v>
      </c>
    </row>
    <row r="99" spans="2:8" ht="12.75">
      <c r="B99" s="56" t="s">
        <v>282</v>
      </c>
      <c r="E99" s="65"/>
      <c r="F99" s="73">
        <f>+H99+3476</f>
        <v>0</v>
      </c>
      <c r="G99" s="55"/>
      <c r="H99" s="73">
        <v>-3476</v>
      </c>
    </row>
    <row r="100" spans="2:8" ht="12.75">
      <c r="B100" s="64" t="s">
        <v>283</v>
      </c>
      <c r="E100" s="65"/>
      <c r="F100" s="73"/>
      <c r="G100" s="55"/>
      <c r="H100" s="73"/>
    </row>
    <row r="101" spans="5:8" ht="12.75">
      <c r="E101" s="65"/>
      <c r="F101" s="105">
        <f>SUM(F94:F100)</f>
        <v>-6000</v>
      </c>
      <c r="G101" s="66"/>
      <c r="H101" s="105">
        <f>SUM(H94:H100)</f>
        <v>73293</v>
      </c>
    </row>
    <row r="102" ht="12.75">
      <c r="F102" s="60"/>
    </row>
    <row r="103" spans="2:6" ht="12.75">
      <c r="B103" s="56" t="s">
        <v>2</v>
      </c>
      <c r="F103" s="60"/>
    </row>
    <row r="104" spans="2:8" ht="12.75">
      <c r="B104" s="56" t="s">
        <v>3</v>
      </c>
      <c r="E104" s="65"/>
      <c r="F104" s="73">
        <f>+H104+2245</f>
        <v>0</v>
      </c>
      <c r="G104" s="55"/>
      <c r="H104" s="73">
        <v>-2245</v>
      </c>
    </row>
    <row r="105" spans="2:8" ht="12.75">
      <c r="B105" s="56" t="s">
        <v>4</v>
      </c>
      <c r="E105" s="65"/>
      <c r="F105" s="73">
        <f>+H105-0</f>
        <v>-400</v>
      </c>
      <c r="G105" s="55"/>
      <c r="H105" s="73">
        <v>-400</v>
      </c>
    </row>
    <row r="106" spans="2:8" ht="12.75">
      <c r="B106" s="56" t="s">
        <v>431</v>
      </c>
      <c r="E106" s="65"/>
      <c r="F106" s="73">
        <f>+H106+41979</f>
        <v>2641</v>
      </c>
      <c r="G106" s="55"/>
      <c r="H106" s="73">
        <v>-39338</v>
      </c>
    </row>
    <row r="107" spans="6:8" ht="12.75">
      <c r="F107" s="59">
        <f>SUM(F104:F106)</f>
        <v>2241</v>
      </c>
      <c r="H107" s="59">
        <f>SUM(H104:H106)</f>
        <v>-41983</v>
      </c>
    </row>
    <row r="108" ht="12.75">
      <c r="F108" s="60"/>
    </row>
    <row r="109" ht="12.75">
      <c r="F109" s="60"/>
    </row>
    <row r="110" spans="1:2" ht="12.75">
      <c r="A110" s="63" t="s">
        <v>110</v>
      </c>
      <c r="B110" s="61" t="s">
        <v>43</v>
      </c>
    </row>
    <row r="111" ht="12.75">
      <c r="B111" s="56" t="s">
        <v>262</v>
      </c>
    </row>
    <row r="112" ht="12.75">
      <c r="B112" s="56" t="s">
        <v>263</v>
      </c>
    </row>
    <row r="115" spans="1:2" ht="12.75">
      <c r="A115" s="63" t="s">
        <v>111</v>
      </c>
      <c r="B115" s="61" t="s">
        <v>44</v>
      </c>
    </row>
    <row r="116" spans="1:2" ht="12.75">
      <c r="A116" s="63"/>
      <c r="B116" s="62" t="s">
        <v>321</v>
      </c>
    </row>
    <row r="117" spans="1:2" ht="12.75">
      <c r="A117" s="63"/>
      <c r="B117" s="56" t="s">
        <v>323</v>
      </c>
    </row>
    <row r="118" spans="1:2" ht="12.75">
      <c r="A118" s="63"/>
      <c r="B118" s="56" t="s">
        <v>322</v>
      </c>
    </row>
    <row r="119" ht="12.75">
      <c r="A119" s="63"/>
    </row>
    <row r="121" spans="1:2" ht="12.75">
      <c r="A121" s="63" t="s">
        <v>112</v>
      </c>
      <c r="B121" s="61" t="s">
        <v>45</v>
      </c>
    </row>
    <row r="122" spans="1:2" ht="12.75">
      <c r="A122" s="63"/>
      <c r="B122" s="62" t="s">
        <v>324</v>
      </c>
    </row>
    <row r="125" spans="1:2" ht="12.75">
      <c r="A125" s="63" t="s">
        <v>113</v>
      </c>
      <c r="B125" s="61" t="s">
        <v>46</v>
      </c>
    </row>
    <row r="126" spans="3:5" ht="12.75">
      <c r="C126" s="67"/>
      <c r="D126" s="67"/>
      <c r="E126" s="67" t="s">
        <v>325</v>
      </c>
    </row>
    <row r="127" spans="3:5" ht="12.75">
      <c r="C127" s="61"/>
      <c r="D127" s="61"/>
      <c r="E127" s="61"/>
    </row>
    <row r="128" spans="3:8" ht="12.75">
      <c r="C128" s="65" t="s">
        <v>150</v>
      </c>
      <c r="D128" s="65" t="s">
        <v>150</v>
      </c>
      <c r="E128" s="65" t="s">
        <v>386</v>
      </c>
      <c r="F128" s="65" t="s">
        <v>388</v>
      </c>
      <c r="G128" s="65" t="s">
        <v>152</v>
      </c>
      <c r="H128" s="65" t="s">
        <v>390</v>
      </c>
    </row>
    <row r="129" spans="2:8" ht="12.75">
      <c r="B129" s="61" t="s">
        <v>87</v>
      </c>
      <c r="C129" s="65" t="s">
        <v>151</v>
      </c>
      <c r="D129" s="65" t="s">
        <v>152</v>
      </c>
      <c r="E129" s="65" t="s">
        <v>387</v>
      </c>
      <c r="F129" s="65" t="s">
        <v>389</v>
      </c>
      <c r="G129" s="65" t="s">
        <v>158</v>
      </c>
      <c r="H129" s="65" t="s">
        <v>391</v>
      </c>
    </row>
    <row r="130" spans="3:8" ht="12.75">
      <c r="C130" s="65" t="s">
        <v>16</v>
      </c>
      <c r="D130" s="65" t="s">
        <v>16</v>
      </c>
      <c r="E130" s="65" t="s">
        <v>16</v>
      </c>
      <c r="F130" s="65" t="s">
        <v>16</v>
      </c>
      <c r="G130" s="65" t="s">
        <v>16</v>
      </c>
      <c r="H130" s="65" t="s">
        <v>16</v>
      </c>
    </row>
    <row r="131" spans="2:8" ht="12.75">
      <c r="B131"/>
      <c r="C131"/>
      <c r="D131"/>
      <c r="E131"/>
      <c r="F131"/>
      <c r="G131"/>
      <c r="H131"/>
    </row>
    <row r="132" spans="2:8" ht="12.75">
      <c r="B132" s="133" t="s">
        <v>18</v>
      </c>
      <c r="C132" s="57">
        <v>214186</v>
      </c>
      <c r="D132" s="57">
        <v>71438</v>
      </c>
      <c r="E132" s="57">
        <v>43909</v>
      </c>
      <c r="F132" s="57">
        <v>15916</v>
      </c>
      <c r="G132" s="57">
        <v>12667</v>
      </c>
      <c r="H132" s="60">
        <f>SUM(C132:G132)</f>
        <v>358116</v>
      </c>
    </row>
    <row r="133" spans="2:8" ht="12.75">
      <c r="B133" s="132" t="s">
        <v>392</v>
      </c>
      <c r="C133"/>
      <c r="D133"/>
      <c r="E133"/>
      <c r="F133"/>
      <c r="G133"/>
      <c r="H133" s="129">
        <v>-32790</v>
      </c>
    </row>
    <row r="134" spans="2:8" ht="12.75">
      <c r="B134"/>
      <c r="C134"/>
      <c r="D134"/>
      <c r="E134"/>
      <c r="F134"/>
      <c r="G134"/>
      <c r="H134" s="130">
        <f>+H132+H133</f>
        <v>325326</v>
      </c>
    </row>
    <row r="135" spans="2:8" ht="12.75">
      <c r="B135" s="27" t="s">
        <v>370</v>
      </c>
      <c r="C135"/>
      <c r="D135"/>
      <c r="E135"/>
      <c r="F135"/>
      <c r="G135"/>
      <c r="H135" s="130">
        <v>41025</v>
      </c>
    </row>
    <row r="136" spans="2:8" ht="13.5" thickBot="1">
      <c r="B136"/>
      <c r="C136"/>
      <c r="D136"/>
      <c r="E136"/>
      <c r="F136"/>
      <c r="G136"/>
      <c r="H136" s="131">
        <f>+H134+H135</f>
        <v>366351</v>
      </c>
    </row>
    <row r="137" spans="2:8" ht="12.75">
      <c r="B137"/>
      <c r="C137"/>
      <c r="D137"/>
      <c r="E137"/>
      <c r="F137"/>
      <c r="G137"/>
      <c r="H137"/>
    </row>
    <row r="138" spans="2:8" ht="12.75">
      <c r="B138" s="56" t="s">
        <v>88</v>
      </c>
      <c r="C138" s="57">
        <v>49317</v>
      </c>
      <c r="D138" s="57">
        <v>38945</v>
      </c>
      <c r="E138" s="57">
        <v>4445</v>
      </c>
      <c r="F138" s="126">
        <v>-571</v>
      </c>
      <c r="G138" s="57">
        <v>43481</v>
      </c>
      <c r="H138" s="60">
        <f>SUM(C138:G138)</f>
        <v>135617</v>
      </c>
    </row>
    <row r="139" spans="2:8" ht="12.75">
      <c r="B139" s="27" t="s">
        <v>392</v>
      </c>
      <c r="C139"/>
      <c r="D139"/>
      <c r="E139"/>
      <c r="F139"/>
      <c r="G139"/>
      <c r="H139" s="129">
        <v>-39905</v>
      </c>
    </row>
    <row r="140" spans="2:8" ht="12.75">
      <c r="B140"/>
      <c r="C140"/>
      <c r="D140"/>
      <c r="E140"/>
      <c r="F140"/>
      <c r="G140"/>
      <c r="H140" s="128">
        <f>+H138+H139</f>
        <v>95712</v>
      </c>
    </row>
    <row r="141" spans="2:8" ht="12.75">
      <c r="B141" s="27" t="s">
        <v>370</v>
      </c>
      <c r="C141"/>
      <c r="D141"/>
      <c r="E141"/>
      <c r="F141"/>
      <c r="G141"/>
      <c r="H141" s="129">
        <v>1020</v>
      </c>
    </row>
    <row r="142" spans="2:8" ht="12.75">
      <c r="B142"/>
      <c r="C142"/>
      <c r="D142"/>
      <c r="E142"/>
      <c r="F142"/>
      <c r="G142"/>
      <c r="H142" s="128">
        <f>+H140+H141</f>
        <v>96732</v>
      </c>
    </row>
    <row r="143" spans="2:8" ht="12.75">
      <c r="B143"/>
      <c r="C143"/>
      <c r="D143"/>
      <c r="E143"/>
      <c r="F143"/>
      <c r="G143"/>
      <c r="H143" s="128"/>
    </row>
    <row r="144" spans="2:8" ht="12.75">
      <c r="B144" s="56" t="s">
        <v>89</v>
      </c>
      <c r="H144" s="127">
        <v>-19524</v>
      </c>
    </row>
    <row r="145" spans="3:8" ht="12.75">
      <c r="C145" s="60"/>
      <c r="D145" s="60"/>
      <c r="E145" s="60"/>
      <c r="H145" s="57"/>
    </row>
    <row r="146" spans="2:8" ht="12.75">
      <c r="B146" s="56" t="s">
        <v>236</v>
      </c>
      <c r="C146" s="60"/>
      <c r="D146" s="60"/>
      <c r="E146" s="60"/>
      <c r="H146" s="56">
        <f>+H142+H144</f>
        <v>77208</v>
      </c>
    </row>
    <row r="147" spans="3:5" ht="12.75">
      <c r="C147" s="60"/>
      <c r="D147" s="60"/>
      <c r="E147" s="60"/>
    </row>
    <row r="148" spans="2:8" ht="12.75">
      <c r="B148" s="56" t="s">
        <v>19</v>
      </c>
      <c r="C148" s="60"/>
      <c r="D148" s="60"/>
      <c r="E148" s="60"/>
      <c r="H148" s="127">
        <v>-23792</v>
      </c>
    </row>
    <row r="149" spans="3:5" ht="12.75">
      <c r="C149" s="60"/>
      <c r="D149" s="60"/>
      <c r="E149" s="60"/>
    </row>
    <row r="150" spans="2:8" ht="12.75">
      <c r="B150" s="13" t="s">
        <v>187</v>
      </c>
      <c r="C150" s="60"/>
      <c r="D150" s="60"/>
      <c r="E150" s="60"/>
      <c r="H150" s="56">
        <v>73293</v>
      </c>
    </row>
    <row r="151" spans="3:5" ht="12.75">
      <c r="C151" s="60"/>
      <c r="D151" s="60"/>
      <c r="E151" s="60"/>
    </row>
    <row r="152" spans="2:8" ht="12.75">
      <c r="B152" s="56" t="s">
        <v>188</v>
      </c>
      <c r="C152" s="60"/>
      <c r="D152" s="60"/>
      <c r="E152" s="60"/>
      <c r="H152" s="56">
        <v>-42585</v>
      </c>
    </row>
    <row r="153" spans="3:5" ht="12.75">
      <c r="C153" s="60"/>
      <c r="D153" s="60"/>
      <c r="E153" s="60"/>
    </row>
    <row r="154" spans="2:8" ht="12.75">
      <c r="B154" s="56" t="s">
        <v>237</v>
      </c>
      <c r="C154" s="60"/>
      <c r="D154" s="60"/>
      <c r="E154" s="60"/>
      <c r="H154" s="59">
        <f>SUM(H146:H152)</f>
        <v>84124</v>
      </c>
    </row>
    <row r="155" spans="3:8" ht="12.75">
      <c r="C155" s="60"/>
      <c r="D155" s="60"/>
      <c r="E155" s="60"/>
      <c r="F155" s="60"/>
      <c r="G155" s="60"/>
      <c r="H155" s="60"/>
    </row>
    <row r="156" spans="2:5" ht="12.75">
      <c r="B156" s="56" t="s">
        <v>90</v>
      </c>
      <c r="C156" s="60"/>
      <c r="D156" s="60"/>
      <c r="E156" s="60"/>
    </row>
    <row r="157" spans="2:10" ht="12.75">
      <c r="B157" s="56" t="s">
        <v>91</v>
      </c>
      <c r="C157" s="60"/>
      <c r="D157" s="60"/>
      <c r="E157" s="60"/>
      <c r="J157" s="64" t="s">
        <v>278</v>
      </c>
    </row>
    <row r="158" spans="3:5" ht="12.75">
      <c r="C158" s="60"/>
      <c r="D158" s="60"/>
      <c r="E158" s="60"/>
    </row>
    <row r="160" spans="1:2" ht="12.75">
      <c r="A160" s="63" t="s">
        <v>114</v>
      </c>
      <c r="B160" s="61" t="s">
        <v>99</v>
      </c>
    </row>
    <row r="161" ht="12.75">
      <c r="B161" s="56" t="s">
        <v>100</v>
      </c>
    </row>
    <row r="162" ht="12.75">
      <c r="B162" s="56" t="s">
        <v>231</v>
      </c>
    </row>
    <row r="163" ht="12.75">
      <c r="B163" s="64" t="s">
        <v>77</v>
      </c>
    </row>
    <row r="166" spans="1:2" ht="12.75">
      <c r="A166" s="63" t="s">
        <v>115</v>
      </c>
      <c r="B166" s="61" t="s">
        <v>47</v>
      </c>
    </row>
    <row r="167" ht="12.75">
      <c r="B167" s="56" t="s">
        <v>326</v>
      </c>
    </row>
    <row r="170" spans="1:2" ht="12.75">
      <c r="A170" s="63" t="s">
        <v>116</v>
      </c>
      <c r="B170" s="61" t="s">
        <v>48</v>
      </c>
    </row>
    <row r="171" spans="1:2" ht="12.75">
      <c r="A171" s="63"/>
      <c r="B171" s="64" t="s">
        <v>425</v>
      </c>
    </row>
    <row r="174" spans="1:2" ht="12.75">
      <c r="A174" s="63" t="s">
        <v>265</v>
      </c>
      <c r="B174" s="61" t="s">
        <v>49</v>
      </c>
    </row>
    <row r="175" ht="12.75">
      <c r="B175" s="56" t="s">
        <v>393</v>
      </c>
    </row>
    <row r="176" ht="12.75">
      <c r="B176" s="64" t="s">
        <v>168</v>
      </c>
    </row>
    <row r="178" ht="12.75">
      <c r="B178" s="64" t="s">
        <v>267</v>
      </c>
    </row>
    <row r="179" ht="12.75">
      <c r="B179" s="64" t="s">
        <v>268</v>
      </c>
    </row>
    <row r="180" ht="12.75">
      <c r="B180" s="64" t="s">
        <v>269</v>
      </c>
    </row>
    <row r="181" ht="12.75">
      <c r="B181" s="64" t="s">
        <v>270</v>
      </c>
    </row>
    <row r="182" ht="12.75">
      <c r="B182" s="64" t="s">
        <v>142</v>
      </c>
    </row>
    <row r="183" ht="12.75">
      <c r="B183" s="64"/>
    </row>
    <row r="184" ht="12.75">
      <c r="B184" s="56" t="s">
        <v>280</v>
      </c>
    </row>
    <row r="185" ht="12.75">
      <c r="B185" s="64" t="s">
        <v>144</v>
      </c>
    </row>
    <row r="186" ht="12.75">
      <c r="B186" s="64"/>
    </row>
    <row r="187" ht="12.75">
      <c r="B187" s="64" t="s">
        <v>143</v>
      </c>
    </row>
    <row r="188" ht="12.75">
      <c r="B188" s="64" t="s">
        <v>145</v>
      </c>
    </row>
    <row r="189" ht="12.75">
      <c r="B189" s="64" t="s">
        <v>146</v>
      </c>
    </row>
    <row r="190" ht="12.75">
      <c r="B190" s="64"/>
    </row>
    <row r="191" ht="12.75">
      <c r="B191" s="64" t="s">
        <v>287</v>
      </c>
    </row>
    <row r="192" ht="12.75">
      <c r="B192" s="64" t="s">
        <v>419</v>
      </c>
    </row>
    <row r="193" ht="12.75">
      <c r="B193" s="64" t="s">
        <v>367</v>
      </c>
    </row>
    <row r="194" ht="12.75">
      <c r="B194" s="64"/>
    </row>
    <row r="195" ht="12.75">
      <c r="A195" s="61" t="s">
        <v>139</v>
      </c>
    </row>
    <row r="196" ht="12.75">
      <c r="A196" s="61" t="s">
        <v>117</v>
      </c>
    </row>
    <row r="198" spans="1:2" ht="12.75">
      <c r="A198" s="63" t="s">
        <v>118</v>
      </c>
      <c r="B198" s="61" t="s">
        <v>50</v>
      </c>
    </row>
    <row r="199" spans="2:8" ht="12.75">
      <c r="B199" s="103" t="s">
        <v>427</v>
      </c>
      <c r="C199" s="102"/>
      <c r="D199" s="102"/>
      <c r="E199" s="102"/>
      <c r="F199" s="102"/>
      <c r="G199" s="102"/>
      <c r="H199" s="102"/>
    </row>
    <row r="200" spans="2:8" ht="12.75">
      <c r="B200" s="104" t="s">
        <v>0</v>
      </c>
      <c r="C200" s="102"/>
      <c r="D200" s="102"/>
      <c r="E200" s="102"/>
      <c r="F200" s="102"/>
      <c r="G200" s="102"/>
      <c r="H200" s="102"/>
    </row>
    <row r="201" spans="2:8" ht="12.75">
      <c r="B201" s="104" t="s">
        <v>314</v>
      </c>
      <c r="C201" s="102"/>
      <c r="D201" s="102"/>
      <c r="E201" s="102"/>
      <c r="F201" s="102"/>
      <c r="G201" s="102"/>
      <c r="H201" s="102"/>
    </row>
    <row r="202" spans="3:8" ht="12.75">
      <c r="C202" s="102"/>
      <c r="D202" s="102"/>
      <c r="E202" s="102"/>
      <c r="F202" s="102"/>
      <c r="G202" s="102"/>
      <c r="H202" s="102"/>
    </row>
    <row r="204" spans="1:2" ht="12.75">
      <c r="A204" s="63" t="s">
        <v>119</v>
      </c>
      <c r="B204" s="61" t="s">
        <v>137</v>
      </c>
    </row>
    <row r="205" ht="12.75">
      <c r="B205" s="56" t="s">
        <v>398</v>
      </c>
    </row>
    <row r="206" ht="12.75">
      <c r="B206" s="64" t="s">
        <v>399</v>
      </c>
    </row>
    <row r="207" ht="12.75">
      <c r="B207" s="64"/>
    </row>
    <row r="209" spans="1:2" ht="12.75">
      <c r="A209" s="63" t="s">
        <v>121</v>
      </c>
      <c r="B209" s="61" t="s">
        <v>432</v>
      </c>
    </row>
    <row r="210" ht="12.75">
      <c r="B210" s="56" t="s">
        <v>434</v>
      </c>
    </row>
    <row r="211" ht="12.75">
      <c r="B211" s="56" t="s">
        <v>435</v>
      </c>
    </row>
    <row r="212" ht="12.75">
      <c r="B212" s="56" t="s">
        <v>441</v>
      </c>
    </row>
    <row r="215" spans="1:2" ht="12.75">
      <c r="A215" s="63" t="s">
        <v>122</v>
      </c>
      <c r="B215" s="61" t="s">
        <v>51</v>
      </c>
    </row>
    <row r="216" spans="2:10" ht="12.75">
      <c r="B216" s="56" t="s">
        <v>147</v>
      </c>
      <c r="J216" s="64" t="s">
        <v>278</v>
      </c>
    </row>
    <row r="217" ht="12.75">
      <c r="J217" s="64"/>
    </row>
    <row r="218" ht="12.75">
      <c r="J218" s="64"/>
    </row>
    <row r="219" spans="1:10" ht="12.75">
      <c r="A219" s="63" t="s">
        <v>123</v>
      </c>
      <c r="B219" s="61" t="s">
        <v>20</v>
      </c>
      <c r="J219" s="64"/>
    </row>
    <row r="220" spans="2:10" ht="12.75">
      <c r="B220" s="56" t="s">
        <v>52</v>
      </c>
      <c r="J220" s="64"/>
    </row>
    <row r="221" spans="4:10" ht="12.75">
      <c r="D221" s="60"/>
      <c r="E221" s="66"/>
      <c r="F221" s="65" t="s">
        <v>92</v>
      </c>
      <c r="G221" s="65"/>
      <c r="H221" s="65" t="s">
        <v>318</v>
      </c>
      <c r="J221" s="64"/>
    </row>
    <row r="222" spans="4:10" ht="12.75">
      <c r="D222" s="60"/>
      <c r="E222" s="66"/>
      <c r="F222" s="94" t="s">
        <v>327</v>
      </c>
      <c r="G222" s="65"/>
      <c r="H222" s="94" t="s">
        <v>327</v>
      </c>
      <c r="J222" s="64"/>
    </row>
    <row r="223" spans="4:10" ht="12.75">
      <c r="D223" s="60"/>
      <c r="E223" s="66"/>
      <c r="F223" s="65" t="s">
        <v>16</v>
      </c>
      <c r="G223" s="65"/>
      <c r="H223" s="65" t="s">
        <v>16</v>
      </c>
      <c r="J223" s="64"/>
    </row>
    <row r="224" spans="4:10" ht="12.75">
      <c r="D224" s="60"/>
      <c r="E224" s="60"/>
      <c r="J224" s="64"/>
    </row>
    <row r="225" spans="2:10" ht="12.75">
      <c r="B225" s="56" t="s">
        <v>169</v>
      </c>
      <c r="D225" s="60"/>
      <c r="E225" s="60"/>
      <c r="F225" s="60">
        <f>+H225-10907</f>
        <v>6787</v>
      </c>
      <c r="G225" s="60"/>
      <c r="H225" s="60">
        <v>17694</v>
      </c>
      <c r="J225" s="64"/>
    </row>
    <row r="226" spans="2:10" ht="12.75">
      <c r="B226" s="56" t="s">
        <v>339</v>
      </c>
      <c r="D226" s="60"/>
      <c r="E226" s="60"/>
      <c r="F226" s="60">
        <f>+H226-0</f>
        <v>-867</v>
      </c>
      <c r="H226" s="60">
        <v>-867</v>
      </c>
      <c r="J226" s="64"/>
    </row>
    <row r="227" spans="2:10" ht="12.75">
      <c r="B227" s="64" t="s">
        <v>82</v>
      </c>
      <c r="D227" s="60"/>
      <c r="E227" s="60"/>
      <c r="F227" s="60">
        <f>+H227-0</f>
        <v>479</v>
      </c>
      <c r="H227" s="60">
        <v>479</v>
      </c>
      <c r="J227" s="64"/>
    </row>
    <row r="228" spans="2:10" ht="12.75">
      <c r="B228" s="64"/>
      <c r="D228" s="60"/>
      <c r="E228" s="60"/>
      <c r="F228" s="59">
        <f>SUM(F225:F227)</f>
        <v>6399</v>
      </c>
      <c r="H228" s="59">
        <f>SUM(H225:H227)</f>
        <v>17306</v>
      </c>
      <c r="J228" s="64"/>
    </row>
    <row r="229" spans="7:10" ht="12.75">
      <c r="G229" s="60"/>
      <c r="H229" s="60"/>
      <c r="J229" s="64"/>
    </row>
    <row r="230" spans="2:10" ht="12.75">
      <c r="B230" s="56" t="s">
        <v>433</v>
      </c>
      <c r="G230" s="60"/>
      <c r="J230" s="64"/>
    </row>
    <row r="231" spans="2:10" ht="12.75">
      <c r="B231" s="64" t="s">
        <v>440</v>
      </c>
      <c r="G231" s="60"/>
      <c r="J231" s="64"/>
    </row>
    <row r="232" spans="2:10" ht="12.75">
      <c r="B232" s="64"/>
      <c r="G232" s="60"/>
      <c r="J232" s="64"/>
    </row>
    <row r="233" ht="12.75">
      <c r="J233" s="64"/>
    </row>
    <row r="234" ht="12.75">
      <c r="B234" s="56" t="s">
        <v>141</v>
      </c>
    </row>
    <row r="235" spans="1:2" ht="12.75">
      <c r="A235" s="63" t="s">
        <v>124</v>
      </c>
      <c r="B235" s="61" t="s">
        <v>120</v>
      </c>
    </row>
    <row r="236" ht="12.75">
      <c r="B236" s="56" t="s">
        <v>439</v>
      </c>
    </row>
    <row r="237" ht="12.75">
      <c r="B237" s="56" t="s">
        <v>438</v>
      </c>
    </row>
    <row r="238" ht="12.75">
      <c r="B238" s="64"/>
    </row>
    <row r="239" ht="12.75">
      <c r="B239" s="64"/>
    </row>
    <row r="240" spans="1:2" ht="12.75">
      <c r="A240" s="63" t="s">
        <v>125</v>
      </c>
      <c r="B240" s="61" t="s">
        <v>53</v>
      </c>
    </row>
    <row r="241" spans="2:7" ht="12.75">
      <c r="B241" s="68" t="s">
        <v>54</v>
      </c>
      <c r="C241" s="68"/>
      <c r="D241" s="68"/>
      <c r="E241" s="69"/>
      <c r="F241" s="68"/>
      <c r="G241" s="68"/>
    </row>
    <row r="242" spans="2:8" ht="12.75">
      <c r="B242" s="68"/>
      <c r="C242" s="68"/>
      <c r="D242" s="68"/>
      <c r="E242" s="66"/>
      <c r="F242" s="65" t="s">
        <v>92</v>
      </c>
      <c r="G242" s="66"/>
      <c r="H242" s="65" t="s">
        <v>318</v>
      </c>
    </row>
    <row r="243" spans="2:8" ht="12.75">
      <c r="B243" s="62"/>
      <c r="C243" s="62"/>
      <c r="D243" s="70"/>
      <c r="E243" s="71"/>
      <c r="F243" s="94" t="s">
        <v>327</v>
      </c>
      <c r="G243" s="71"/>
      <c r="H243" s="94" t="s">
        <v>327</v>
      </c>
    </row>
    <row r="244" spans="2:8" ht="12.75">
      <c r="B244" s="62"/>
      <c r="C244" s="62"/>
      <c r="D244" s="61"/>
      <c r="E244" s="71"/>
      <c r="F244" s="72" t="s">
        <v>16</v>
      </c>
      <c r="G244" s="71"/>
      <c r="H244" s="72" t="s">
        <v>16</v>
      </c>
    </row>
    <row r="245" spans="2:8" ht="12.75">
      <c r="B245" s="62"/>
      <c r="C245" s="62"/>
      <c r="D245" s="62"/>
      <c r="E245" s="55"/>
      <c r="F245" s="73"/>
      <c r="G245" s="55"/>
      <c r="H245" s="73"/>
    </row>
    <row r="246" spans="2:8" ht="13.5" thickBot="1">
      <c r="B246" s="62" t="s">
        <v>55</v>
      </c>
      <c r="C246" s="62"/>
      <c r="D246" s="62"/>
      <c r="E246" s="46"/>
      <c r="F246" s="74">
        <f>+H246-2205</f>
        <v>685</v>
      </c>
      <c r="G246" s="46"/>
      <c r="H246" s="74">
        <v>2890</v>
      </c>
    </row>
    <row r="247" spans="2:8" ht="13.5" thickBot="1">
      <c r="B247" s="75" t="s">
        <v>56</v>
      </c>
      <c r="C247" s="68"/>
      <c r="D247" s="68"/>
      <c r="E247" s="76"/>
      <c r="F247" s="77">
        <f>+H247-80763</f>
        <v>2002</v>
      </c>
      <c r="G247" s="76"/>
      <c r="H247" s="77">
        <v>82765</v>
      </c>
    </row>
    <row r="248" spans="2:8" ht="13.5" thickBot="1">
      <c r="B248" s="75" t="s">
        <v>232</v>
      </c>
      <c r="C248" s="68"/>
      <c r="D248" s="68"/>
      <c r="E248" s="78"/>
      <c r="F248" s="79">
        <f>+H248-17043</f>
        <v>434</v>
      </c>
      <c r="G248" s="44"/>
      <c r="H248" s="79">
        <v>17477</v>
      </c>
    </row>
    <row r="249" spans="2:8" ht="12.75">
      <c r="B249" s="68"/>
      <c r="C249" s="68"/>
      <c r="D249" s="68"/>
      <c r="E249" s="80"/>
      <c r="F249" s="52"/>
      <c r="G249" s="52"/>
      <c r="H249" s="68"/>
    </row>
    <row r="250" spans="2:7" ht="12.75">
      <c r="B250" s="68"/>
      <c r="C250" s="68"/>
      <c r="D250" s="68"/>
      <c r="E250" s="81"/>
      <c r="F250" s="68"/>
      <c r="G250" s="52"/>
    </row>
    <row r="251" spans="2:7" ht="12.75">
      <c r="B251" s="62" t="s">
        <v>328</v>
      </c>
      <c r="C251" s="62"/>
      <c r="D251" s="62"/>
      <c r="E251" s="73"/>
      <c r="F251" s="82"/>
      <c r="G251" s="62"/>
    </row>
    <row r="252" spans="2:7" ht="12.75">
      <c r="B252" s="68"/>
      <c r="C252" s="83" t="s">
        <v>57</v>
      </c>
      <c r="D252" s="83"/>
      <c r="E252" s="83" t="s">
        <v>58</v>
      </c>
      <c r="F252" s="81"/>
      <c r="G252" s="83" t="s">
        <v>59</v>
      </c>
    </row>
    <row r="253" spans="2:7" ht="12.75">
      <c r="B253" s="68"/>
      <c r="C253" s="83" t="s">
        <v>60</v>
      </c>
      <c r="D253" s="83"/>
      <c r="E253" s="83" t="s">
        <v>61</v>
      </c>
      <c r="F253" s="81"/>
      <c r="G253" s="83" t="s">
        <v>61</v>
      </c>
    </row>
    <row r="254" spans="2:7" ht="12.75">
      <c r="B254" s="62"/>
      <c r="C254" s="65" t="s">
        <v>16</v>
      </c>
      <c r="D254" s="62"/>
      <c r="E254" s="65" t="s">
        <v>16</v>
      </c>
      <c r="F254" s="68"/>
      <c r="G254" s="65" t="s">
        <v>16</v>
      </c>
    </row>
    <row r="255" spans="2:7" ht="12.75">
      <c r="B255" s="62" t="s">
        <v>62</v>
      </c>
      <c r="C255" s="62"/>
      <c r="D255" s="62"/>
      <c r="E255" s="73"/>
      <c r="F255" s="68"/>
      <c r="G255" s="84"/>
    </row>
    <row r="256" spans="2:7" ht="12.75">
      <c r="B256" s="62" t="s">
        <v>284</v>
      </c>
      <c r="C256" s="84">
        <v>121042</v>
      </c>
      <c r="D256" s="62"/>
      <c r="E256" s="85">
        <v>41431</v>
      </c>
      <c r="F256" s="68"/>
      <c r="G256" s="49">
        <v>56120</v>
      </c>
    </row>
    <row r="257" spans="2:7" ht="12.75">
      <c r="B257" s="68" t="s">
        <v>63</v>
      </c>
      <c r="C257" s="86">
        <v>6526</v>
      </c>
      <c r="D257" s="62"/>
      <c r="E257" s="87">
        <v>5353</v>
      </c>
      <c r="F257" s="68"/>
      <c r="G257" s="86">
        <v>6233</v>
      </c>
    </row>
    <row r="258" spans="2:7" ht="13.5" thickBot="1">
      <c r="B258" s="68" t="s">
        <v>64</v>
      </c>
      <c r="C258" s="88">
        <f>C256+C257</f>
        <v>127568</v>
      </c>
      <c r="D258" s="62"/>
      <c r="E258" s="89">
        <f>E256+E257</f>
        <v>46784</v>
      </c>
      <c r="F258" s="68"/>
      <c r="G258" s="88">
        <f>G256+G257</f>
        <v>62353</v>
      </c>
    </row>
    <row r="259" spans="2:7" ht="12.75">
      <c r="B259" s="68"/>
      <c r="C259" s="90"/>
      <c r="D259" s="62"/>
      <c r="E259" s="91"/>
      <c r="F259" s="68"/>
      <c r="G259" s="90"/>
    </row>
    <row r="261" spans="1:2" ht="12.75">
      <c r="A261" s="63" t="s">
        <v>126</v>
      </c>
      <c r="B261" s="61" t="s">
        <v>65</v>
      </c>
    </row>
    <row r="262" ht="12.75">
      <c r="B262" s="101" t="s">
        <v>164</v>
      </c>
    </row>
    <row r="263" ht="12.75">
      <c r="B263" s="101" t="s">
        <v>162</v>
      </c>
    </row>
    <row r="264" ht="12.75">
      <c r="B264" s="101" t="s">
        <v>271</v>
      </c>
    </row>
    <row r="265" ht="12.75">
      <c r="B265" s="101" t="s">
        <v>340</v>
      </c>
    </row>
    <row r="266" ht="12.75">
      <c r="B266" s="101" t="s">
        <v>341</v>
      </c>
    </row>
    <row r="267" ht="12.75">
      <c r="B267" s="101"/>
    </row>
    <row r="268" ht="12.75">
      <c r="B268" s="101" t="s">
        <v>288</v>
      </c>
    </row>
    <row r="269" ht="12.75">
      <c r="B269" s="101" t="s">
        <v>163</v>
      </c>
    </row>
    <row r="270" ht="12.75">
      <c r="B270" s="101"/>
    </row>
    <row r="272" ht="12.75">
      <c r="B272" s="64" t="s">
        <v>293</v>
      </c>
    </row>
    <row r="273" ht="12.75">
      <c r="B273" s="64" t="s">
        <v>272</v>
      </c>
    </row>
    <row r="274" ht="12.75">
      <c r="B274" s="64" t="s">
        <v>273</v>
      </c>
    </row>
    <row r="275" ht="12.75">
      <c r="B275" s="64" t="s">
        <v>274</v>
      </c>
    </row>
    <row r="277" ht="12.75">
      <c r="B277" s="64" t="s">
        <v>275</v>
      </c>
    </row>
    <row r="278" ht="12.75">
      <c r="B278" s="64" t="s">
        <v>276</v>
      </c>
    </row>
    <row r="279" ht="12.75">
      <c r="B279" s="64" t="s">
        <v>165</v>
      </c>
    </row>
    <row r="280" spans="2:10" ht="12.75">
      <c r="B280" s="64" t="s">
        <v>166</v>
      </c>
      <c r="J280" s="64" t="s">
        <v>278</v>
      </c>
    </row>
    <row r="281" spans="2:10" ht="12.75">
      <c r="B281" s="64"/>
      <c r="J281" s="64"/>
    </row>
    <row r="282" spans="2:10" ht="12.75">
      <c r="B282" s="64" t="s">
        <v>294</v>
      </c>
      <c r="J282" s="64"/>
    </row>
    <row r="283" spans="2:10" ht="12.75">
      <c r="B283" s="64" t="s">
        <v>295</v>
      </c>
      <c r="J283" s="64"/>
    </row>
    <row r="284" spans="2:10" ht="12.75">
      <c r="B284" s="64" t="s">
        <v>296</v>
      </c>
      <c r="J284" s="64"/>
    </row>
    <row r="285" spans="2:10" ht="12.75">
      <c r="B285" s="64" t="s">
        <v>297</v>
      </c>
      <c r="J285" s="64"/>
    </row>
    <row r="286" spans="2:10" ht="12.75">
      <c r="B286" s="64"/>
      <c r="J286" s="64"/>
    </row>
    <row r="287" spans="2:10" ht="12.75">
      <c r="B287" s="64" t="s">
        <v>10</v>
      </c>
      <c r="J287" s="64"/>
    </row>
    <row r="288" spans="2:10" ht="12.75">
      <c r="B288" s="64" t="s">
        <v>11</v>
      </c>
      <c r="J288" s="64"/>
    </row>
    <row r="289" spans="2:10" ht="12.75">
      <c r="B289" s="64" t="s">
        <v>12</v>
      </c>
      <c r="J289" s="64"/>
    </row>
    <row r="290" spans="2:10" ht="12.75">
      <c r="B290" s="64"/>
      <c r="J290" s="64"/>
    </row>
    <row r="291" spans="2:10" ht="12.75">
      <c r="B291" s="64" t="s">
        <v>298</v>
      </c>
      <c r="J291" s="64"/>
    </row>
    <row r="292" spans="2:10" ht="12.75">
      <c r="B292" s="64" t="s">
        <v>299</v>
      </c>
      <c r="J292" s="64"/>
    </row>
    <row r="293" spans="2:10" ht="12.75">
      <c r="B293" s="64"/>
      <c r="J293" s="64"/>
    </row>
    <row r="294" spans="2:10" ht="12.75">
      <c r="B294" s="64" t="s">
        <v>423</v>
      </c>
      <c r="J294" s="64"/>
    </row>
    <row r="295" spans="2:10" ht="12.75">
      <c r="B295" s="64"/>
      <c r="J295" s="64"/>
    </row>
    <row r="296" spans="2:10" ht="12.75">
      <c r="B296" s="64" t="s">
        <v>342</v>
      </c>
      <c r="J296" s="64"/>
    </row>
    <row r="297" spans="2:10" ht="12.75">
      <c r="B297" s="64" t="s">
        <v>300</v>
      </c>
      <c r="J297" s="64"/>
    </row>
    <row r="298" spans="2:10" ht="12.75">
      <c r="B298" s="64" t="s">
        <v>301</v>
      </c>
      <c r="J298" s="64"/>
    </row>
    <row r="299" spans="2:10" ht="12.75">
      <c r="B299" s="64" t="s">
        <v>302</v>
      </c>
      <c r="J299" s="64"/>
    </row>
    <row r="300" spans="2:10" ht="12.75">
      <c r="B300" s="64" t="s">
        <v>303</v>
      </c>
      <c r="J300" s="64"/>
    </row>
    <row r="301" ht="12.75">
      <c r="J301" s="64"/>
    </row>
    <row r="302" spans="2:10" ht="12.75">
      <c r="B302" s="64" t="s">
        <v>304</v>
      </c>
      <c r="J302" s="64"/>
    </row>
    <row r="303" spans="2:10" ht="12.75">
      <c r="B303" s="64" t="s">
        <v>305</v>
      </c>
      <c r="J303" s="64"/>
    </row>
    <row r="304" ht="12.75">
      <c r="J304" s="64"/>
    </row>
    <row r="305" spans="2:10" ht="12.75">
      <c r="B305" s="64" t="s">
        <v>306</v>
      </c>
      <c r="J305" s="64"/>
    </row>
    <row r="306" spans="2:10" ht="12.75">
      <c r="B306" s="64" t="s">
        <v>307</v>
      </c>
      <c r="J306" s="64"/>
    </row>
    <row r="307" spans="2:10" ht="12.75">
      <c r="B307" s="64" t="s">
        <v>308</v>
      </c>
      <c r="J307" s="64"/>
    </row>
    <row r="308" ht="12.75">
      <c r="J308" s="64"/>
    </row>
    <row r="309" spans="2:10" ht="12.75">
      <c r="B309" s="64" t="s">
        <v>309</v>
      </c>
      <c r="J309" s="64"/>
    </row>
    <row r="310" spans="2:10" ht="12.75">
      <c r="B310" s="64"/>
      <c r="J310" s="64"/>
    </row>
    <row r="311" spans="2:10" ht="12.75">
      <c r="B311" s="64"/>
      <c r="J311" s="64"/>
    </row>
    <row r="313" spans="1:2" ht="12.75">
      <c r="A313" s="63" t="s">
        <v>126</v>
      </c>
      <c r="B313" s="61" t="s">
        <v>310</v>
      </c>
    </row>
    <row r="314" ht="12.75">
      <c r="B314" s="64" t="s">
        <v>343</v>
      </c>
    </row>
    <row r="315" ht="12.75">
      <c r="B315" s="64" t="s">
        <v>311</v>
      </c>
    </row>
    <row r="316" ht="12.75">
      <c r="B316" s="64" t="s">
        <v>312</v>
      </c>
    </row>
    <row r="317" ht="12.75">
      <c r="B317" s="64" t="s">
        <v>313</v>
      </c>
    </row>
    <row r="319" ht="12.75">
      <c r="B319" s="64" t="s">
        <v>344</v>
      </c>
    </row>
    <row r="320" ht="12.75">
      <c r="B320" s="64"/>
    </row>
    <row r="321" ht="12.75">
      <c r="B321" s="64" t="s">
        <v>345</v>
      </c>
    </row>
    <row r="322" ht="12.75">
      <c r="B322" s="64" t="s">
        <v>350</v>
      </c>
    </row>
    <row r="323" ht="12.75">
      <c r="B323" s="64"/>
    </row>
    <row r="324" ht="12.75">
      <c r="B324" s="64" t="s">
        <v>346</v>
      </c>
    </row>
    <row r="325" ht="12.75">
      <c r="B325" s="64" t="s">
        <v>347</v>
      </c>
    </row>
    <row r="326" ht="12.75">
      <c r="B326" s="64" t="s">
        <v>348</v>
      </c>
    </row>
    <row r="327" ht="12.75">
      <c r="B327" s="64"/>
    </row>
    <row r="328" ht="12.75">
      <c r="B328" s="64" t="s">
        <v>349</v>
      </c>
    </row>
    <row r="329" ht="12.75">
      <c r="B329" s="64" t="s">
        <v>351</v>
      </c>
    </row>
    <row r="330" ht="12.75">
      <c r="B330" s="64" t="s">
        <v>352</v>
      </c>
    </row>
    <row r="331" ht="12.75">
      <c r="B331" s="64"/>
    </row>
    <row r="332" ht="12.75">
      <c r="B332" s="64" t="s">
        <v>8</v>
      </c>
    </row>
    <row r="333" ht="12.75">
      <c r="B333" s="64" t="s">
        <v>9</v>
      </c>
    </row>
    <row r="334" ht="12.75">
      <c r="B334" s="64"/>
    </row>
    <row r="336" spans="1:2" ht="12.75">
      <c r="A336" s="63" t="s">
        <v>127</v>
      </c>
      <c r="B336" s="61" t="s">
        <v>66</v>
      </c>
    </row>
    <row r="337" ht="12.75">
      <c r="B337" s="68" t="s">
        <v>329</v>
      </c>
    </row>
    <row r="338" spans="1:7" ht="12.75">
      <c r="A338" s="63"/>
      <c r="B338" s="62"/>
      <c r="C338" s="62"/>
      <c r="D338" s="62"/>
      <c r="E338" s="73"/>
      <c r="F338" s="68"/>
      <c r="G338" s="62"/>
    </row>
    <row r="339" spans="1:7" ht="12.75">
      <c r="A339" s="62"/>
      <c r="B339" s="62"/>
      <c r="C339" s="62"/>
      <c r="D339" s="62"/>
      <c r="E339" s="65"/>
      <c r="F339" s="70"/>
      <c r="G339" s="72" t="s">
        <v>16</v>
      </c>
    </row>
    <row r="340" spans="1:7" ht="12.75">
      <c r="A340" s="62"/>
      <c r="B340" s="62" t="s">
        <v>132</v>
      </c>
      <c r="C340" s="62"/>
      <c r="D340" s="62"/>
      <c r="E340" s="73"/>
      <c r="F340" s="68"/>
      <c r="G340" s="62"/>
    </row>
    <row r="341" spans="1:7" ht="12.75">
      <c r="A341" s="62"/>
      <c r="B341" s="62" t="s">
        <v>131</v>
      </c>
      <c r="C341" s="62"/>
      <c r="D341" s="62"/>
      <c r="E341" s="54"/>
      <c r="F341" s="68"/>
      <c r="G341" s="49">
        <v>111838</v>
      </c>
    </row>
    <row r="342" spans="1:7" ht="12.75">
      <c r="A342" s="62"/>
      <c r="B342" s="62" t="s">
        <v>133</v>
      </c>
      <c r="C342" s="62"/>
      <c r="D342" s="62"/>
      <c r="E342" s="54"/>
      <c r="F342" s="68"/>
      <c r="G342" s="49">
        <v>58160</v>
      </c>
    </row>
    <row r="343" spans="1:7" ht="12.75">
      <c r="A343" s="68"/>
      <c r="B343" s="62" t="s">
        <v>134</v>
      </c>
      <c r="C343" s="68"/>
      <c r="D343" s="68"/>
      <c r="E343" s="80"/>
      <c r="F343" s="68"/>
      <c r="G343" s="90"/>
    </row>
    <row r="344" spans="1:7" ht="12.75">
      <c r="A344" s="68"/>
      <c r="B344" s="62" t="s">
        <v>131</v>
      </c>
      <c r="C344" s="68"/>
      <c r="D344" s="68"/>
      <c r="E344" s="80"/>
      <c r="F344" s="68"/>
      <c r="G344" s="90">
        <v>58774</v>
      </c>
    </row>
    <row r="345" spans="1:7" ht="12.75">
      <c r="A345" s="68"/>
      <c r="B345" s="62" t="s">
        <v>133</v>
      </c>
      <c r="C345" s="68"/>
      <c r="D345" s="68"/>
      <c r="E345" s="80"/>
      <c r="F345" s="68"/>
      <c r="G345" s="90">
        <v>60127</v>
      </c>
    </row>
    <row r="346" spans="1:7" ht="12.75">
      <c r="A346" s="68"/>
      <c r="B346" s="62"/>
      <c r="C346" s="68"/>
      <c r="D346" s="68"/>
      <c r="E346" s="80"/>
      <c r="F346" s="68"/>
      <c r="G346" s="86"/>
    </row>
    <row r="347" spans="1:7" ht="13.5" thickBot="1">
      <c r="A347" s="68"/>
      <c r="B347" s="68" t="s">
        <v>67</v>
      </c>
      <c r="C347" s="68"/>
      <c r="D347" s="68"/>
      <c r="E347" s="80"/>
      <c r="F347" s="68"/>
      <c r="G347" s="92">
        <f>SUM(G341:G346)</f>
        <v>288899</v>
      </c>
    </row>
    <row r="348" spans="1:7" ht="13.5" thickTop="1">
      <c r="A348" s="68"/>
      <c r="B348" s="68"/>
      <c r="C348" s="68"/>
      <c r="D348" s="68"/>
      <c r="E348" s="80"/>
      <c r="F348" s="68"/>
      <c r="G348" s="90"/>
    </row>
    <row r="349" spans="1:2" ht="12.75">
      <c r="A349" s="63"/>
      <c r="B349" s="62" t="s">
        <v>78</v>
      </c>
    </row>
    <row r="350" spans="1:2" ht="12.75">
      <c r="A350" s="63"/>
      <c r="B350" s="62"/>
    </row>
    <row r="351" spans="1:2" ht="12.75">
      <c r="A351" s="63"/>
      <c r="B351" s="62"/>
    </row>
    <row r="352" spans="1:2" ht="12.75">
      <c r="A352" s="63" t="s">
        <v>128</v>
      </c>
      <c r="B352" s="63" t="s">
        <v>68</v>
      </c>
    </row>
    <row r="353" spans="1:2" ht="12.75">
      <c r="A353" s="63"/>
      <c r="B353" s="56" t="s">
        <v>69</v>
      </c>
    </row>
    <row r="355" ht="12.75">
      <c r="A355" s="63"/>
    </row>
    <row r="356" spans="1:2" ht="12.75">
      <c r="A356" s="63" t="s">
        <v>129</v>
      </c>
      <c r="B356" s="70" t="s">
        <v>70</v>
      </c>
    </row>
    <row r="357" ht="12.75">
      <c r="B357" s="62" t="s">
        <v>71</v>
      </c>
    </row>
    <row r="359" ht="12.75">
      <c r="A359" s="93"/>
    </row>
    <row r="360" spans="1:2" ht="12.75">
      <c r="A360" s="93" t="s">
        <v>130</v>
      </c>
      <c r="B360" s="61" t="s">
        <v>98</v>
      </c>
    </row>
    <row r="361" ht="12.75">
      <c r="B361" s="62" t="s">
        <v>394</v>
      </c>
    </row>
    <row r="362" ht="12.75">
      <c r="B362" s="101" t="s">
        <v>395</v>
      </c>
    </row>
    <row r="363" ht="12.75">
      <c r="B363" s="62"/>
    </row>
    <row r="364" ht="12.75">
      <c r="B364" s="101" t="s">
        <v>396</v>
      </c>
    </row>
    <row r="365" ht="12.75">
      <c r="B365" s="101" t="s">
        <v>397</v>
      </c>
    </row>
    <row r="366" ht="12.75">
      <c r="B366" s="101"/>
    </row>
    <row r="367" spans="1:2" ht="12.75">
      <c r="A367" s="63"/>
      <c r="B367" s="56" t="s">
        <v>141</v>
      </c>
    </row>
    <row r="368" spans="1:2" ht="12.75">
      <c r="A368" s="63" t="s">
        <v>135</v>
      </c>
      <c r="B368" s="61" t="s">
        <v>72</v>
      </c>
    </row>
    <row r="369" spans="5:9" ht="12.75">
      <c r="E369" s="61" t="s">
        <v>92</v>
      </c>
      <c r="G369" s="61" t="s">
        <v>318</v>
      </c>
      <c r="H369" s="61"/>
      <c r="I369" s="61"/>
    </row>
    <row r="370" spans="2:8" ht="12.75">
      <c r="B370" s="64"/>
      <c r="E370" s="94" t="s">
        <v>317</v>
      </c>
      <c r="G370" s="94" t="s">
        <v>317</v>
      </c>
      <c r="H370" s="94"/>
    </row>
    <row r="372" spans="2:7" ht="12.75">
      <c r="B372" s="56" t="s">
        <v>376</v>
      </c>
      <c r="E372" s="58">
        <f>16732-365</f>
        <v>16367</v>
      </c>
      <c r="G372" s="58">
        <f>+income!F39-income!F49</f>
        <v>64094</v>
      </c>
    </row>
    <row r="373" spans="2:7" ht="12.75">
      <c r="B373" s="64" t="s">
        <v>377</v>
      </c>
      <c r="E373" s="58">
        <v>-2018</v>
      </c>
      <c r="G373" s="58">
        <f>+income!F42</f>
        <v>-2173</v>
      </c>
    </row>
    <row r="375" ht="12.75">
      <c r="B375" s="56" t="s">
        <v>371</v>
      </c>
    </row>
    <row r="376" spans="2:8" ht="12.75">
      <c r="B376" s="64" t="s">
        <v>261</v>
      </c>
      <c r="E376" s="123">
        <f>+E372+E373</f>
        <v>14349</v>
      </c>
      <c r="F376" s="58"/>
      <c r="G376" s="123">
        <f>+G372+G373</f>
        <v>61921</v>
      </c>
      <c r="H376" s="58"/>
    </row>
    <row r="377" spans="5:8" ht="12.75">
      <c r="E377" s="58"/>
      <c r="F377" s="58"/>
      <c r="G377" s="58"/>
      <c r="H377" s="58"/>
    </row>
    <row r="378" spans="2:8" ht="12.75">
      <c r="B378" s="56" t="s">
        <v>154</v>
      </c>
      <c r="E378" s="58"/>
      <c r="F378" s="58"/>
      <c r="G378" s="58"/>
      <c r="H378" s="58"/>
    </row>
    <row r="379" spans="2:8" ht="12.75">
      <c r="B379" s="64" t="s">
        <v>153</v>
      </c>
      <c r="E379" s="58">
        <v>312236</v>
      </c>
      <c r="F379" s="58"/>
      <c r="G379" s="58">
        <v>316957</v>
      </c>
      <c r="H379" s="58"/>
    </row>
    <row r="380" spans="2:8" ht="12.75">
      <c r="B380" s="64"/>
      <c r="E380" s="58"/>
      <c r="F380" s="58"/>
      <c r="G380" s="58"/>
      <c r="H380" s="58"/>
    </row>
    <row r="381" spans="2:8" ht="12.75">
      <c r="B381" s="56" t="s">
        <v>378</v>
      </c>
      <c r="E381" s="58"/>
      <c r="F381" s="58"/>
      <c r="G381" s="58"/>
      <c r="H381" s="58"/>
    </row>
    <row r="382" spans="2:8" ht="12.75">
      <c r="B382" s="56" t="s">
        <v>376</v>
      </c>
      <c r="E382" s="95">
        <v>5.25</v>
      </c>
      <c r="F382" s="58"/>
      <c r="G382" s="95">
        <f>+G372/G379*100</f>
        <v>20.221670447410848</v>
      </c>
      <c r="H382" s="58"/>
    </row>
    <row r="383" spans="2:8" ht="12.75">
      <c r="B383" s="64" t="s">
        <v>377</v>
      </c>
      <c r="E383" s="95">
        <f>+E373/E379*100</f>
        <v>-0.6463059993082155</v>
      </c>
      <c r="F383" s="58"/>
      <c r="G383" s="95">
        <v>-0.68</v>
      </c>
      <c r="H383" s="95"/>
    </row>
    <row r="384" spans="5:8" ht="12.75">
      <c r="E384" s="124">
        <f>+E382+E383</f>
        <v>4.603694000691784</v>
      </c>
      <c r="F384" s="58"/>
      <c r="G384" s="124">
        <f>+G382+G383</f>
        <v>19.541670447410848</v>
      </c>
      <c r="H384" s="95"/>
    </row>
    <row r="385" spans="5:8" ht="12.75">
      <c r="E385" s="95"/>
      <c r="F385" s="58"/>
      <c r="G385" s="95"/>
      <c r="H385" s="95"/>
    </row>
    <row r="386" ht="12.75">
      <c r="B386" s="56" t="s">
        <v>140</v>
      </c>
    </row>
    <row r="387" ht="12.75">
      <c r="B387" s="56" t="s">
        <v>136</v>
      </c>
    </row>
    <row r="394" ht="12.75">
      <c r="A394" s="61" t="s">
        <v>73</v>
      </c>
    </row>
    <row r="395" ht="12.75">
      <c r="A395" s="62"/>
    </row>
    <row r="396" ht="12.75">
      <c r="A396" s="62"/>
    </row>
    <row r="397" ht="12.75">
      <c r="A397" s="61" t="s">
        <v>74</v>
      </c>
    </row>
    <row r="398" ht="12.75">
      <c r="A398" s="61" t="s">
        <v>286</v>
      </c>
    </row>
    <row r="399" ht="12.75">
      <c r="A399" s="61" t="s">
        <v>138</v>
      </c>
    </row>
    <row r="400" ht="12.75">
      <c r="A400" s="61"/>
    </row>
    <row r="401" ht="12.75">
      <c r="A401" s="61" t="s">
        <v>75</v>
      </c>
    </row>
    <row r="402" ht="12.75">
      <c r="A402" s="134" t="s">
        <v>445</v>
      </c>
    </row>
  </sheetData>
  <printOptions/>
  <pageMargins left="0.33" right="0.25" top="0.32" bottom="0.33" header="0.22" footer="0.16"/>
  <pageSetup horizontalDpi="600" verticalDpi="600" orientation="portrait" paperSize="9" scale="68" r:id="rId1"/>
  <rowBreaks count="4" manualBreakCount="4">
    <brk id="79" max="7" man="1"/>
    <brk id="158" max="255" man="1"/>
    <brk id="234" max="255" man="1"/>
    <brk id="3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BHD</cp:lastModifiedBy>
  <cp:lastPrinted>2007-05-31T09:36:38Z</cp:lastPrinted>
  <dcterms:created xsi:type="dcterms:W3CDTF">2002-10-29T06:52:49Z</dcterms:created>
  <dcterms:modified xsi:type="dcterms:W3CDTF">2007-05-31T10:24:09Z</dcterms:modified>
  <cp:category/>
  <cp:version/>
  <cp:contentType/>
  <cp:contentStatus/>
</cp:coreProperties>
</file>